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35"/>
  </bookViews>
  <sheets>
    <sheet name="Ingresos" sheetId="1" r:id="rId1"/>
    <sheet name="Egreso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6" i="2" l="1"/>
  <c r="E177" i="2"/>
  <c r="D177" i="2"/>
  <c r="D176" i="2"/>
  <c r="C176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7" i="2"/>
  <c r="C137" i="2"/>
  <c r="D136" i="2"/>
  <c r="D135" i="2" s="1"/>
  <c r="C136" i="2"/>
  <c r="C135" i="2" s="1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5" i="2"/>
  <c r="C95" i="2"/>
  <c r="D94" i="2"/>
  <c r="C94" i="2"/>
  <c r="D93" i="2"/>
  <c r="C93" i="2"/>
  <c r="D92" i="2"/>
  <c r="C92" i="2"/>
  <c r="D91" i="2"/>
  <c r="C91" i="2"/>
  <c r="D90" i="2"/>
  <c r="E90" i="2" s="1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K87" i="1"/>
  <c r="K84" i="1" s="1"/>
  <c r="K79" i="1"/>
  <c r="K78" i="1" s="1"/>
  <c r="K74" i="1"/>
  <c r="K73" i="1" s="1"/>
  <c r="K69" i="1"/>
  <c r="K67" i="1"/>
  <c r="K66" i="1"/>
  <c r="K62" i="1"/>
  <c r="K61" i="1" s="1"/>
  <c r="K60" i="1"/>
  <c r="K55" i="1"/>
  <c r="K54" i="1" s="1"/>
  <c r="K51" i="1"/>
  <c r="K48" i="1"/>
  <c r="K47" i="1"/>
  <c r="K46" i="1"/>
  <c r="K45" i="1"/>
  <c r="K44" i="1"/>
  <c r="K43" i="1"/>
  <c r="K42" i="1"/>
  <c r="K40" i="1"/>
  <c r="K38" i="1"/>
  <c r="K35" i="1"/>
  <c r="K34" i="1"/>
  <c r="K33" i="1"/>
  <c r="K32" i="1"/>
  <c r="K31" i="1"/>
  <c r="K30" i="1"/>
  <c r="K29" i="1"/>
  <c r="K28" i="1"/>
  <c r="K24" i="1"/>
  <c r="K23" i="1" s="1"/>
  <c r="K19" i="1"/>
  <c r="K18" i="1" s="1"/>
  <c r="K17" i="1"/>
  <c r="K16" i="1" s="1"/>
  <c r="K11" i="1"/>
  <c r="K10" i="1" s="1"/>
  <c r="K9" i="1"/>
  <c r="K8" i="1" s="1"/>
  <c r="E45" i="2" l="1"/>
  <c r="E49" i="2"/>
  <c r="E53" i="2"/>
  <c r="K27" i="1"/>
  <c r="E8" i="2"/>
  <c r="E24" i="2"/>
  <c r="E28" i="2"/>
  <c r="E42" i="2"/>
  <c r="E92" i="2"/>
  <c r="E101" i="2"/>
  <c r="E103" i="2"/>
  <c r="E139" i="2"/>
  <c r="E143" i="2"/>
  <c r="E147" i="2"/>
  <c r="E151" i="2"/>
  <c r="E155" i="2"/>
  <c r="E93" i="2"/>
  <c r="E95" i="2"/>
  <c r="E100" i="2"/>
  <c r="E108" i="2"/>
  <c r="E112" i="2"/>
  <c r="E116" i="2"/>
  <c r="E120" i="2"/>
  <c r="E124" i="2"/>
  <c r="E128" i="2"/>
  <c r="E132" i="2"/>
  <c r="E157" i="2"/>
  <c r="E161" i="2"/>
  <c r="E165" i="2"/>
  <c r="E169" i="2"/>
  <c r="E173" i="2"/>
  <c r="E12" i="2"/>
  <c r="E37" i="2"/>
  <c r="E41" i="2"/>
  <c r="E50" i="2"/>
  <c r="E105" i="2"/>
  <c r="E113" i="2"/>
  <c r="E121" i="2"/>
  <c r="E129" i="2"/>
  <c r="E146" i="2"/>
  <c r="E154" i="2"/>
  <c r="E158" i="2"/>
  <c r="E166" i="2"/>
  <c r="D156" i="2"/>
  <c r="E91" i="2"/>
  <c r="E97" i="2"/>
  <c r="E99" i="2"/>
  <c r="E104" i="2"/>
  <c r="E109" i="2"/>
  <c r="E117" i="2"/>
  <c r="E125" i="2"/>
  <c r="E133" i="2"/>
  <c r="E142" i="2"/>
  <c r="E150" i="2"/>
  <c r="E162" i="2"/>
  <c r="E170" i="2"/>
  <c r="E16" i="2"/>
  <c r="E32" i="2"/>
  <c r="E57" i="2"/>
  <c r="E59" i="2"/>
  <c r="E61" i="2"/>
  <c r="E63" i="2"/>
  <c r="E65" i="2"/>
  <c r="E67" i="2"/>
  <c r="E69" i="2"/>
  <c r="E71" i="2"/>
  <c r="E73" i="2"/>
  <c r="E75" i="2"/>
  <c r="D96" i="2"/>
  <c r="E107" i="2"/>
  <c r="E111" i="2"/>
  <c r="E115" i="2"/>
  <c r="E119" i="2"/>
  <c r="E123" i="2"/>
  <c r="E127" i="2"/>
  <c r="E131" i="2"/>
  <c r="E136" i="2"/>
  <c r="D138" i="2"/>
  <c r="E141" i="2"/>
  <c r="E145" i="2"/>
  <c r="E149" i="2"/>
  <c r="E153" i="2"/>
  <c r="E160" i="2"/>
  <c r="E164" i="2"/>
  <c r="E168" i="2"/>
  <c r="E172" i="2"/>
  <c r="E135" i="2"/>
  <c r="C96" i="2"/>
  <c r="C138" i="2"/>
  <c r="C5" i="2"/>
  <c r="E5" i="2" s="1"/>
  <c r="E20" i="2"/>
  <c r="E38" i="2"/>
  <c r="E46" i="2"/>
  <c r="E54" i="2"/>
  <c r="E94" i="2"/>
  <c r="E98" i="2"/>
  <c r="E102" i="2"/>
  <c r="E106" i="2"/>
  <c r="E110" i="2"/>
  <c r="E114" i="2"/>
  <c r="E118" i="2"/>
  <c r="E122" i="2"/>
  <c r="E126" i="2"/>
  <c r="E130" i="2"/>
  <c r="E134" i="2"/>
  <c r="E137" i="2"/>
  <c r="E140" i="2"/>
  <c r="E144" i="2"/>
  <c r="E148" i="2"/>
  <c r="E152" i="2"/>
  <c r="E159" i="2"/>
  <c r="E163" i="2"/>
  <c r="E167" i="2"/>
  <c r="E171" i="2"/>
  <c r="E9" i="2"/>
  <c r="E13" i="2"/>
  <c r="E17" i="2"/>
  <c r="E21" i="2"/>
  <c r="E25" i="2"/>
  <c r="E29" i="2"/>
  <c r="E33" i="2"/>
  <c r="E36" i="2"/>
  <c r="E40" i="2"/>
  <c r="E44" i="2"/>
  <c r="E48" i="2"/>
  <c r="E52" i="2"/>
  <c r="E56" i="2"/>
  <c r="E77" i="2"/>
  <c r="E79" i="2"/>
  <c r="E81" i="2"/>
  <c r="E83" i="2"/>
  <c r="E85" i="2"/>
  <c r="E87" i="2"/>
  <c r="E89" i="2"/>
  <c r="C156" i="2"/>
  <c r="E76" i="2"/>
  <c r="E78" i="2"/>
  <c r="E80" i="2"/>
  <c r="E82" i="2"/>
  <c r="E84" i="2"/>
  <c r="E86" i="2"/>
  <c r="E88" i="2"/>
  <c r="D175" i="2"/>
  <c r="D174" i="2"/>
  <c r="E6" i="2"/>
  <c r="E7" i="2"/>
  <c r="E10" i="2"/>
  <c r="E11" i="2"/>
  <c r="E14" i="2"/>
  <c r="E15" i="2"/>
  <c r="E18" i="2"/>
  <c r="E19" i="2"/>
  <c r="E22" i="2"/>
  <c r="E23" i="2"/>
  <c r="E26" i="2"/>
  <c r="E27" i="2"/>
  <c r="E30" i="2"/>
  <c r="E31" i="2"/>
  <c r="E34" i="2"/>
  <c r="E35" i="2"/>
  <c r="E39" i="2"/>
  <c r="E43" i="2"/>
  <c r="E47" i="2"/>
  <c r="E51" i="2"/>
  <c r="E55" i="2"/>
  <c r="E58" i="2"/>
  <c r="E60" i="2"/>
  <c r="E62" i="2"/>
  <c r="E64" i="2"/>
  <c r="E66" i="2"/>
  <c r="E68" i="2"/>
  <c r="E70" i="2"/>
  <c r="E72" i="2"/>
  <c r="E74" i="2"/>
  <c r="C175" i="2"/>
  <c r="K41" i="1"/>
  <c r="K39" i="1" s="1"/>
  <c r="K65" i="1"/>
  <c r="K50" i="1"/>
  <c r="K59" i="1"/>
  <c r="K7" i="1"/>
  <c r="K15" i="1"/>
  <c r="K49" i="1"/>
  <c r="K82" i="1"/>
  <c r="K64" i="1"/>
  <c r="K22" i="1"/>
  <c r="K26" i="1" l="1"/>
  <c r="K21" i="1" s="1"/>
  <c r="E156" i="2"/>
  <c r="E96" i="2"/>
  <c r="E138" i="2"/>
  <c r="D178" i="2"/>
  <c r="E175" i="2"/>
  <c r="C174" i="2"/>
  <c r="K58" i="1"/>
  <c r="K77" i="1"/>
  <c r="K14" i="1"/>
  <c r="C178" i="2" l="1"/>
  <c r="E174" i="2"/>
  <c r="K13" i="1"/>
  <c r="K76" i="1"/>
  <c r="E178" i="2" l="1"/>
  <c r="K6" i="1"/>
  <c r="O79" i="1"/>
  <c r="K5" i="1" l="1"/>
  <c r="K4" i="1" l="1"/>
  <c r="K88" i="1" l="1"/>
  <c r="L4" i="1" s="1"/>
  <c r="L81" i="1" l="1"/>
  <c r="L75" i="1"/>
  <c r="L63" i="1"/>
  <c r="L52" i="1"/>
  <c r="L24" i="1"/>
  <c r="L12" i="1"/>
  <c r="L87" i="1"/>
  <c r="L83" i="1"/>
  <c r="L80" i="1"/>
  <c r="L74" i="1"/>
  <c r="L72" i="1"/>
  <c r="L66" i="1"/>
  <c r="L62" i="1"/>
  <c r="L60" i="1"/>
  <c r="L51" i="1"/>
  <c r="L47" i="1"/>
  <c r="L45" i="1"/>
  <c r="L43" i="1"/>
  <c r="L41" i="1"/>
  <c r="L39" i="1"/>
  <c r="L37" i="1"/>
  <c r="L34" i="1"/>
  <c r="L32" i="1"/>
  <c r="L30" i="1"/>
  <c r="L28" i="1"/>
  <c r="L20" i="1"/>
  <c r="L11" i="1"/>
  <c r="L9" i="1"/>
  <c r="L86" i="1"/>
  <c r="L85" i="1"/>
  <c r="L71" i="1"/>
  <c r="L68" i="1"/>
  <c r="L36" i="1"/>
  <c r="L88" i="1"/>
  <c r="L70" i="1"/>
  <c r="L67" i="1"/>
  <c r="L56" i="1"/>
  <c r="L48" i="1"/>
  <c r="L46" i="1"/>
  <c r="L44" i="1"/>
  <c r="L42" i="1"/>
  <c r="L40" i="1"/>
  <c r="L38" i="1"/>
  <c r="L35" i="1"/>
  <c r="L33" i="1"/>
  <c r="L31" i="1"/>
  <c r="L29" i="1"/>
  <c r="L27" i="1"/>
  <c r="L25" i="1"/>
  <c r="L10" i="1"/>
  <c r="L8" i="1"/>
  <c r="L23" i="1"/>
  <c r="L69" i="1"/>
  <c r="L61" i="1"/>
  <c r="L55" i="1"/>
  <c r="L65" i="1"/>
  <c r="L59" i="1"/>
  <c r="L19" i="1"/>
  <c r="L79" i="1"/>
  <c r="L26" i="1"/>
  <c r="L73" i="1"/>
  <c r="L18" i="1"/>
  <c r="L78" i="1"/>
  <c r="L50" i="1"/>
  <c r="L7" i="1"/>
  <c r="L84" i="1"/>
  <c r="L54" i="1"/>
  <c r="L17" i="1"/>
  <c r="L16" i="1"/>
  <c r="L64" i="1"/>
  <c r="L15" i="1"/>
  <c r="L49" i="1"/>
  <c r="L22" i="1"/>
  <c r="L82" i="1"/>
  <c r="L58" i="1"/>
  <c r="L21" i="1"/>
  <c r="L14" i="1"/>
  <c r="L77" i="1"/>
  <c r="L13" i="1"/>
  <c r="L76" i="1"/>
  <c r="L6" i="1"/>
  <c r="L5" i="1"/>
</calcChain>
</file>

<file path=xl/sharedStrings.xml><?xml version="1.0" encoding="utf-8"?>
<sst xmlns="http://schemas.openxmlformats.org/spreadsheetml/2006/main" count="1128" uniqueCount="454">
  <si>
    <t>INSTITUTO COSTARRICENSE DE PESCA Y ACUICULTURA</t>
  </si>
  <si>
    <t>PRESUPUESTO ORDINARIO 2021</t>
  </si>
  <si>
    <t>INGRESOS 2021</t>
  </si>
  <si>
    <t>MONTO TOTAL</t>
  </si>
  <si>
    <t>%</t>
  </si>
  <si>
    <t>1</t>
  </si>
  <si>
    <t>0</t>
  </si>
  <si>
    <t>00</t>
  </si>
  <si>
    <t>000</t>
  </si>
  <si>
    <t>INGRESOS CORRIENTES</t>
  </si>
  <si>
    <t>3</t>
  </si>
  <si>
    <t>INGRESOS NO TRIBUTARIOS</t>
  </si>
  <si>
    <t>VENTAS DE BIENES Y SERVICIOS</t>
  </si>
  <si>
    <t>VENTAS DE BIENES</t>
  </si>
  <si>
    <t>05</t>
  </si>
  <si>
    <t>Venta de agua</t>
  </si>
  <si>
    <t>01</t>
  </si>
  <si>
    <t>Venta de agua Terminal Pesquera</t>
  </si>
  <si>
    <t>09</t>
  </si>
  <si>
    <t>Venta de otros bienes</t>
  </si>
  <si>
    <t>Venta de Productos Acuicolas</t>
  </si>
  <si>
    <t>2</t>
  </si>
  <si>
    <t>VENTA DE SERVICIOS</t>
  </si>
  <si>
    <t>SERVICIOS DE TRANSPORTE</t>
  </si>
  <si>
    <t>03</t>
  </si>
  <si>
    <t>Servicios de transporte portuario</t>
  </si>
  <si>
    <t>001</t>
  </si>
  <si>
    <t>Muellaje y Estadía serv transp portuario B/E Carmen</t>
  </si>
  <si>
    <t>002</t>
  </si>
  <si>
    <t>Movilización carga Term Pesq B/E.Carmen</t>
  </si>
  <si>
    <t>04</t>
  </si>
  <si>
    <t>ALQUILERES</t>
  </si>
  <si>
    <t>Alquiler de edificios e instalaciones</t>
  </si>
  <si>
    <t>DERECHOS ADMINISTRATIVOS</t>
  </si>
  <si>
    <t>DERECHOS ADMINISTRATIVOS A LOS SERVICIOS DE TRANSPORTE</t>
  </si>
  <si>
    <t>Derechos administrativos a los servicios de transporte portuario.</t>
  </si>
  <si>
    <t>Canon por registro CIAT Decreto No. 35827 MAG</t>
  </si>
  <si>
    <t>02</t>
  </si>
  <si>
    <t>DERECHOS ADMINISTRATIVOS A OTROS SERVICIOS PUBLICOS</t>
  </si>
  <si>
    <t>Derechos administrativos- actividades comerciales</t>
  </si>
  <si>
    <t>Licencias de caza y pesca</t>
  </si>
  <si>
    <t>Autorización de combustible</t>
  </si>
  <si>
    <t>003</t>
  </si>
  <si>
    <t>Autorizaciones varias</t>
  </si>
  <si>
    <t>004</t>
  </si>
  <si>
    <t>Carné de pesca comercial</t>
  </si>
  <si>
    <t>005</t>
  </si>
  <si>
    <t>Carné de pesca deportiva</t>
  </si>
  <si>
    <t>006</t>
  </si>
  <si>
    <t>Inspecciones Extranjeras</t>
  </si>
  <si>
    <t>008</t>
  </si>
  <si>
    <t>Inspecciones Nacionales</t>
  </si>
  <si>
    <t>009</t>
  </si>
  <si>
    <t xml:space="preserve">Otros ingresos </t>
  </si>
  <si>
    <t>010</t>
  </si>
  <si>
    <t xml:space="preserve">Cuota de capacidad Decreto 373386-MAG 85% </t>
  </si>
  <si>
    <t>011</t>
  </si>
  <si>
    <t xml:space="preserve">Cuota de capacidad Decreto 373386-MAG 15% </t>
  </si>
  <si>
    <t>en gasto no está incluido todo el monto, diferencia en Cuentas especiales</t>
  </si>
  <si>
    <t>012</t>
  </si>
  <si>
    <t>Deuda por arreglo de pago acuícola</t>
  </si>
  <si>
    <t>Derechos administrativos a otros servicios públicos</t>
  </si>
  <si>
    <t>Derechos de pesca de atun 20%  INCOPESCA Ley 8436</t>
  </si>
  <si>
    <t>Derechos de pesca de atun 80% Otras Instituciones Ley 8436</t>
  </si>
  <si>
    <t>Derechos UCR pesca atún 25% art.51.L.8436</t>
  </si>
  <si>
    <t>Derechos UNA pesca atún 25% art.51.L.8437</t>
  </si>
  <si>
    <t>4</t>
  </si>
  <si>
    <t>Derechos S. Guardacostas 10% art.51.L.8438</t>
  </si>
  <si>
    <t>5</t>
  </si>
  <si>
    <t>Derechos CU. Limón 5% art51.L.8436</t>
  </si>
  <si>
    <t>6</t>
  </si>
  <si>
    <t>007</t>
  </si>
  <si>
    <t>Derechos UTN (Guanacaste) 5% art51.L.8437</t>
  </si>
  <si>
    <t>Derechos UCR Gte pesca atún 5% art.51.L.8436</t>
  </si>
  <si>
    <t>Derechos UCR pesca Limón atún 5% art.51.L.8436</t>
  </si>
  <si>
    <t>INGRESOS DE LA PROPIEDAD</t>
  </si>
  <si>
    <t>RENTA DE ACTIVOS FINANCIEROS</t>
  </si>
  <si>
    <t>INTERESES Y COMISIONES SOBRE PRESTAMOS</t>
  </si>
  <si>
    <t>Intereses y Comisiones Sobre Préstamos a Gobierno Central</t>
  </si>
  <si>
    <t>OTRA RENTA DE ACTIVOS FINANCIEROS</t>
  </si>
  <si>
    <t>Intereses sobre cuentas corrientes y otros depósitos en bancos públicos</t>
  </si>
  <si>
    <t>Diferencial cambiario</t>
  </si>
  <si>
    <t>MULTAS, SANCIONES, REMATES Y CONFISCACIONES</t>
  </si>
  <si>
    <t xml:space="preserve">MULTAS Y SANCIONES </t>
  </si>
  <si>
    <t>Multas por atraso en pago de bienes y servicios</t>
  </si>
  <si>
    <t>Otras Multas</t>
  </si>
  <si>
    <t>Multas Ley 8436. Art. 154 inciso a) INCOPESCA 50%</t>
  </si>
  <si>
    <t>Multas Ley 8436. Art. 154 inciso a) Serv. Nac. Guardacostas 50%</t>
  </si>
  <si>
    <t>REMATES Y CONFISCACIONES</t>
  </si>
  <si>
    <t>Remates y Confiscaciones</t>
  </si>
  <si>
    <t>Comisos Ley 8436. Artículo 154. Inc b) INCOPESCA 30%</t>
  </si>
  <si>
    <t>Comisos Ley 8436. Artículo154. Inc b) Ser. Nac. Guardacostas 70%</t>
  </si>
  <si>
    <t>9</t>
  </si>
  <si>
    <t>OTROS INGRESOS NO TRIBUTARIOS</t>
  </si>
  <si>
    <t>Reintegros en Efectivo</t>
  </si>
  <si>
    <t>Ingresos Varios no Especificados</t>
  </si>
  <si>
    <t xml:space="preserve">TRANSFERENCIAS CORRIENTES </t>
  </si>
  <si>
    <t>TRANSFERENCIAS CORRIENTES AL SECTOR PUBLICO</t>
  </si>
  <si>
    <t>Transferencias corrientes del Gobierno Central</t>
  </si>
  <si>
    <t>FINANCIAMIENTO</t>
  </si>
  <si>
    <t>RECURSOS DE VIGENCIAS ANTERIORES</t>
  </si>
  <si>
    <t>Superávit Libre Vigencias Anteriores</t>
  </si>
  <si>
    <t xml:space="preserve">Superávit libre 2018 INCOPESCA </t>
  </si>
  <si>
    <t>Aporte INTA Superávit 40% Ley 8159</t>
  </si>
  <si>
    <t>Aporte Comisión Nacional de Emergencia Ley. No. 8488, art.46.</t>
  </si>
  <si>
    <t>Superávit Específico Vigencias Anteriores</t>
  </si>
  <si>
    <t>Superávit Específico Art 52, Ley No. 8436</t>
  </si>
  <si>
    <t>Superávit Especifico Otras Leyes</t>
  </si>
  <si>
    <t>Superávit Específico 2018  Decreto Ejec. N°37386-MAG,  15% Art-13-  Fondo de recursos concursables.</t>
  </si>
  <si>
    <t>Superávit Específico OROPs Decreto No. 35827 MAG</t>
  </si>
  <si>
    <t>Superávit Específico 2018 Decreto Ejec. N°37386-MAG,  85% Art-13-  Fondo de recursos concursables.</t>
  </si>
  <si>
    <t>TOTAL DE INGRESOS</t>
  </si>
  <si>
    <t>TOTAL EGRESOS</t>
  </si>
  <si>
    <t>PROGRAMA 1</t>
  </si>
  <si>
    <t>PROGRAMA 2</t>
  </si>
  <si>
    <t>TOTAL</t>
  </si>
  <si>
    <t>REMUNERACIONES</t>
  </si>
  <si>
    <t>0-01</t>
  </si>
  <si>
    <t>Remuneraciones Básicas</t>
  </si>
  <si>
    <t>0-01-01-000</t>
  </si>
  <si>
    <t>Sueldos cargos fijos</t>
  </si>
  <si>
    <t>0-01-05-000</t>
  </si>
  <si>
    <t>Suplencias</t>
  </si>
  <si>
    <t>0-02</t>
  </si>
  <si>
    <t>Remuneraciones Eventuales</t>
  </si>
  <si>
    <t>0-02-01-000</t>
  </si>
  <si>
    <t>Tiempo Extraordinario</t>
  </si>
  <si>
    <t>0-02-02-000</t>
  </si>
  <si>
    <t>Recargo de funciones</t>
  </si>
  <si>
    <t>0-02-05-000</t>
  </si>
  <si>
    <t>Dietas</t>
  </si>
  <si>
    <t>0-03</t>
  </si>
  <si>
    <t>Incentivos Salariales</t>
  </si>
  <si>
    <t>0-03-01-000</t>
  </si>
  <si>
    <t xml:space="preserve">Retribución por años servidos </t>
  </si>
  <si>
    <t>0-03-02-000</t>
  </si>
  <si>
    <t>Restricción al ejercicio liberal de la profesión</t>
  </si>
  <si>
    <t>0-03-02-001</t>
  </si>
  <si>
    <t>Prohibición del ejercicio liberal de la profesión</t>
  </si>
  <si>
    <t>0-03-02-002</t>
  </si>
  <si>
    <t>Dedicación exclusiva a profesionales y no profesionales</t>
  </si>
  <si>
    <t>0-03-03-000</t>
  </si>
  <si>
    <t>Decimotercer mes</t>
  </si>
  <si>
    <t>0-03-04-000</t>
  </si>
  <si>
    <t>Salario escolar</t>
  </si>
  <si>
    <t>0-03-99</t>
  </si>
  <si>
    <t>Otros incentivos salariales</t>
  </si>
  <si>
    <t>0-03-99-001</t>
  </si>
  <si>
    <t>Carrera Profesional</t>
  </si>
  <si>
    <t>0-03-99-002</t>
  </si>
  <si>
    <t>Zonaje</t>
  </si>
  <si>
    <t>0-03-99-003</t>
  </si>
  <si>
    <t>Incentivo por Regionalización</t>
  </si>
  <si>
    <t>0-04</t>
  </si>
  <si>
    <t>Contribuciones patronales al desarrollo y seguridad social</t>
  </si>
  <si>
    <t>0-04-01</t>
  </si>
  <si>
    <t>Contribución patronal al seguro de pensiones de C.C.S.S</t>
  </si>
  <si>
    <t>0-04-02</t>
  </si>
  <si>
    <t>Contribución patronal al IMAS</t>
  </si>
  <si>
    <t>0-04-03</t>
  </si>
  <si>
    <t>Contribución patronal al INA</t>
  </si>
  <si>
    <t>0-04-04</t>
  </si>
  <si>
    <t>Contribución Patronal al FODESAF</t>
  </si>
  <si>
    <t>0-04-05</t>
  </si>
  <si>
    <t>Contribución Patronal al Banco Popular</t>
  </si>
  <si>
    <t>0-05</t>
  </si>
  <si>
    <t>Contribuciones patronales a fondos de pensiones y otros fondos de capitalización</t>
  </si>
  <si>
    <t>0-05-01</t>
  </si>
  <si>
    <t>Contribución Patronal al Seguro de Pensiones de la Caja Costarricense del Seguro Social</t>
  </si>
  <si>
    <t>0-05-02</t>
  </si>
  <si>
    <t>Aporte al régimen obligatorio de pensiones complementarias</t>
  </si>
  <si>
    <t>0-05-03</t>
  </si>
  <si>
    <t>Aporte patronal al fondo de capitalización laboral</t>
  </si>
  <si>
    <t>0-05-05</t>
  </si>
  <si>
    <t>Contribución patronal a fondos administrados por entes privados</t>
  </si>
  <si>
    <t>SERVICIOS</t>
  </si>
  <si>
    <t>1-01</t>
  </si>
  <si>
    <t>Alquileres</t>
  </si>
  <si>
    <t>1-01-01-000</t>
  </si>
  <si>
    <t>Alquiler de edificios, locales y terrenos</t>
  </si>
  <si>
    <t>1-01-02-000</t>
  </si>
  <si>
    <t>Alquiler de maquinaria, equipo y mobiliario</t>
  </si>
  <si>
    <t>1-01-03-000</t>
  </si>
  <si>
    <t>Alquiler de Equipo de Cómputo</t>
  </si>
  <si>
    <t>1-01-04-000</t>
  </si>
  <si>
    <t>Alquiler y derechos para telecomunicacciones</t>
  </si>
  <si>
    <t>1-01-99-000</t>
  </si>
  <si>
    <t>Otros alquileres</t>
  </si>
  <si>
    <t>1-02</t>
  </si>
  <si>
    <t>Servicios Básicos</t>
  </si>
  <si>
    <t>1-02-01-000</t>
  </si>
  <si>
    <t>Servicio de agua y alcantarillado</t>
  </si>
  <si>
    <t>1-02-02-000</t>
  </si>
  <si>
    <t>Servicio de energía eléctrica</t>
  </si>
  <si>
    <t>1-02-03-000</t>
  </si>
  <si>
    <t>Servicio de correo</t>
  </si>
  <si>
    <t>1-02-04-000</t>
  </si>
  <si>
    <t>Servicio de telecomunicaciones</t>
  </si>
  <si>
    <t>1-02-99-000</t>
  </si>
  <si>
    <t>Otros Servicios Básicos</t>
  </si>
  <si>
    <t>1-03</t>
  </si>
  <si>
    <t>Servicios Comerciales y Financieros</t>
  </si>
  <si>
    <t>1-03-01-000</t>
  </si>
  <si>
    <t>Información</t>
  </si>
  <si>
    <t>1-03-02-000</t>
  </si>
  <si>
    <t>Publicidad y Propaganda</t>
  </si>
  <si>
    <t>1-03-03-000</t>
  </si>
  <si>
    <t>Impresión, encuadernación y otros</t>
  </si>
  <si>
    <t>1-03-04-000</t>
  </si>
  <si>
    <t>Transporte de Bienes</t>
  </si>
  <si>
    <t>1-03-05-000</t>
  </si>
  <si>
    <t>Servicios aduaneros</t>
  </si>
  <si>
    <t>1-03-06-000</t>
  </si>
  <si>
    <t>Comisiones y Gastos por Serv. Financieros y Comerciales</t>
  </si>
  <si>
    <t>1-03-07-000</t>
  </si>
  <si>
    <t>Servicios de tecnologías de información</t>
  </si>
  <si>
    <t>1-04</t>
  </si>
  <si>
    <t>Servicios de Gestión y Apoyo</t>
  </si>
  <si>
    <t>1-04-02-000</t>
  </si>
  <si>
    <t>Servicios Jurídicos</t>
  </si>
  <si>
    <t>1-04-03-000</t>
  </si>
  <si>
    <t>Servicios de Ingeniería y arquitectura</t>
  </si>
  <si>
    <t>1-04-04-000</t>
  </si>
  <si>
    <t>Servicios en Ciencias Económicas y Sociales</t>
  </si>
  <si>
    <t>1-04-05-000</t>
  </si>
  <si>
    <t>Servicios Informáticos</t>
  </si>
  <si>
    <t>1-04-06-000</t>
  </si>
  <si>
    <t>Servicios Generales</t>
  </si>
  <si>
    <t>1-04-06-001</t>
  </si>
  <si>
    <t>Servicios vigilancia y conserjería</t>
  </si>
  <si>
    <t>1-04-06-002</t>
  </si>
  <si>
    <t>Otros servicios generales</t>
  </si>
  <si>
    <t>1-04-99-000</t>
  </si>
  <si>
    <t>Otros Servicios de Gestión y Apoyo</t>
  </si>
  <si>
    <t>1-05</t>
  </si>
  <si>
    <t>Gastos de Viaje y de Transporte</t>
  </si>
  <si>
    <t>1-05-01-000</t>
  </si>
  <si>
    <t>Transporte Dentro del País</t>
  </si>
  <si>
    <t>1-05-02-000</t>
  </si>
  <si>
    <t>Viáticos Dentro del País</t>
  </si>
  <si>
    <t>1-05-03-000</t>
  </si>
  <si>
    <t>Transporte en el Exterior</t>
  </si>
  <si>
    <t>1-05-04-000</t>
  </si>
  <si>
    <t>Viáticos en el Exterior</t>
  </si>
  <si>
    <t>1-06</t>
  </si>
  <si>
    <t>Seguros, Reaseguros y Otras Obligaciones</t>
  </si>
  <si>
    <t>1-06-01-000</t>
  </si>
  <si>
    <t>Seguros</t>
  </si>
  <si>
    <t>1-06-01-001</t>
  </si>
  <si>
    <t>Seguro Riesgos del trabajo</t>
  </si>
  <si>
    <t>1-06-01-002</t>
  </si>
  <si>
    <t>Seguro Equipo de Transporte y Otros</t>
  </si>
  <si>
    <t>1-06-01-003</t>
  </si>
  <si>
    <t>Otros Seguros</t>
  </si>
  <si>
    <t>1-07</t>
  </si>
  <si>
    <t>Capacitación y Protocolo</t>
  </si>
  <si>
    <t>1-07-01-000</t>
  </si>
  <si>
    <t>Actividades de Capacitación</t>
  </si>
  <si>
    <t>1-07-02-000</t>
  </si>
  <si>
    <t>Actividades Protocolarias y Sociales</t>
  </si>
  <si>
    <t>1-07-03-000</t>
  </si>
  <si>
    <t>Gastos de Representación Institucional</t>
  </si>
  <si>
    <t>1-08</t>
  </si>
  <si>
    <t xml:space="preserve">Mantenimiento y Reparación </t>
  </si>
  <si>
    <t>1-08-01-000</t>
  </si>
  <si>
    <t>Manten. De Edificios y Locales</t>
  </si>
  <si>
    <t>1-08-02-000</t>
  </si>
  <si>
    <t xml:space="preserve">Manten. De Vías de Comunicación </t>
  </si>
  <si>
    <t>1-08-03-000</t>
  </si>
  <si>
    <t>Manten. De Instalaciones y Otras Obras</t>
  </si>
  <si>
    <t>1-08-04-000</t>
  </si>
  <si>
    <t>Manten. Y Reparac. Maquinaria y Equipo Producción</t>
  </si>
  <si>
    <t>1-08-05-000</t>
  </si>
  <si>
    <t>Manten. y Reparac.Equipo Transporte</t>
  </si>
  <si>
    <t>1-08-06-000</t>
  </si>
  <si>
    <t>Manten. y Reparac. Equipo de Comunicación</t>
  </si>
  <si>
    <t>1-08-07-000</t>
  </si>
  <si>
    <t>Manten. y Reparac.  Equipo Y Mob. Oficina</t>
  </si>
  <si>
    <t>1-08-08-000</t>
  </si>
  <si>
    <t>Manten. y Reparac. Equipo Cómputo y Sist. De Información</t>
  </si>
  <si>
    <t>1-08-99-000</t>
  </si>
  <si>
    <t>Manten. y reparación de otros equipos</t>
  </si>
  <si>
    <t>1-09</t>
  </si>
  <si>
    <t>Impuestos</t>
  </si>
  <si>
    <t>1-99-02-000</t>
  </si>
  <si>
    <t>Impuestos sobre bienes inmuebles</t>
  </si>
  <si>
    <t>1-09-99-000</t>
  </si>
  <si>
    <t>Otros impuestos</t>
  </si>
  <si>
    <t>1-99</t>
  </si>
  <si>
    <t>Servicios Diversos</t>
  </si>
  <si>
    <t>Intereses moratorios y multas</t>
  </si>
  <si>
    <t>1-99-05-000</t>
  </si>
  <si>
    <t>Deducibles</t>
  </si>
  <si>
    <t>1-99-99-000</t>
  </si>
  <si>
    <t>Otros Servicios no Especificados</t>
  </si>
  <si>
    <t>MATERIALES Y SUMINISTROS</t>
  </si>
  <si>
    <t>2-01</t>
  </si>
  <si>
    <t>Productos Químicos y Conexos</t>
  </si>
  <si>
    <t>2-01-01-000</t>
  </si>
  <si>
    <t>Combustibles y lubricantes</t>
  </si>
  <si>
    <t>2-01-02-000</t>
  </si>
  <si>
    <t>Productos farmacéuticos y medicinales</t>
  </si>
  <si>
    <t>2-01-03-000</t>
  </si>
  <si>
    <t>Productos Veterinarios</t>
  </si>
  <si>
    <t>2-01-04-000</t>
  </si>
  <si>
    <t>Tintas, pinturas y diluyentes</t>
  </si>
  <si>
    <t>2-01-99-000</t>
  </si>
  <si>
    <t>Otros Productos Químicos</t>
  </si>
  <si>
    <t>2-02</t>
  </si>
  <si>
    <t>Alimentos y productos agropecuarios</t>
  </si>
  <si>
    <t>2-02-01</t>
  </si>
  <si>
    <t>Productos Pecuarios y Otras Especies</t>
  </si>
  <si>
    <t>2-02-03</t>
  </si>
  <si>
    <t>Alimentos y Bebidas</t>
  </si>
  <si>
    <t>2-02-04</t>
  </si>
  <si>
    <t>Alimento para Animales</t>
  </si>
  <si>
    <t>2-03</t>
  </si>
  <si>
    <t>Materiales y Prod.de uso en la Construcción y Mantenimiento</t>
  </si>
  <si>
    <t>2-03-01</t>
  </si>
  <si>
    <t>Materiales y productos metálicos</t>
  </si>
  <si>
    <t>2-03-02</t>
  </si>
  <si>
    <t>Materiales y productos minerales y asfálticos</t>
  </si>
  <si>
    <t>2-03-03</t>
  </si>
  <si>
    <t>Madera y sus derivados</t>
  </si>
  <si>
    <t>2-03-04</t>
  </si>
  <si>
    <t>Materiales y productos eléctricos, telefónicos y de cómputo</t>
  </si>
  <si>
    <t>2-03-05</t>
  </si>
  <si>
    <t>Materiales y Productos de Vidrio</t>
  </si>
  <si>
    <t>2-03-06</t>
  </si>
  <si>
    <t>Materiales y Productos de Plástico</t>
  </si>
  <si>
    <t>2-03-99</t>
  </si>
  <si>
    <t>Otros materiales y productos de uso en la construcción</t>
  </si>
  <si>
    <t>2-04</t>
  </si>
  <si>
    <t>Herramientas, repuestos y Accesorios</t>
  </si>
  <si>
    <t>2-04-01</t>
  </si>
  <si>
    <t>Instr. herramientas y otros</t>
  </si>
  <si>
    <t>2-04-02-000</t>
  </si>
  <si>
    <t>Repuestos</t>
  </si>
  <si>
    <t>2-04-02-001</t>
  </si>
  <si>
    <t>Repuestos Equipo de Transporte</t>
  </si>
  <si>
    <t>2-04-02-002</t>
  </si>
  <si>
    <t>Repuestos Equipo de Oficina</t>
  </si>
  <si>
    <t>2-04-02-003</t>
  </si>
  <si>
    <t>Repuestos Equipo de Cómputo</t>
  </si>
  <si>
    <t>2-04-02-004</t>
  </si>
  <si>
    <t>Repuestos equipo de navegación</t>
  </si>
  <si>
    <t>2-04-02-005</t>
  </si>
  <si>
    <t>Repuestos equipo de laboratorio</t>
  </si>
  <si>
    <t>2-04-02-006</t>
  </si>
  <si>
    <t>Otros repuestos y accesorios</t>
  </si>
  <si>
    <t>2-05</t>
  </si>
  <si>
    <t>Bienes para la producción y comercialización</t>
  </si>
  <si>
    <t>2-05-99-000</t>
  </si>
  <si>
    <t>Otros Bienes para la Prod y Comercialización</t>
  </si>
  <si>
    <t>2-99</t>
  </si>
  <si>
    <t>Utiles, materiales y suministros diversos</t>
  </si>
  <si>
    <t>2-99-01-000</t>
  </si>
  <si>
    <t>Utiles y materiales de oficina y cómputo</t>
  </si>
  <si>
    <t>2-99-02-000</t>
  </si>
  <si>
    <t>Utiles y mat. Médicos hosp y de investigación</t>
  </si>
  <si>
    <t>2-99-03-000</t>
  </si>
  <si>
    <t>Productos de papel, cartón e Impresos</t>
  </si>
  <si>
    <t>2-99-04-000</t>
  </si>
  <si>
    <t>Textiles y vestuario</t>
  </si>
  <si>
    <t>2-99-05-000</t>
  </si>
  <si>
    <t>Utiles y materiales de limpieza</t>
  </si>
  <si>
    <t>2-99-06-000</t>
  </si>
  <si>
    <t>Utiles y materiales de resguardo y seguridad</t>
  </si>
  <si>
    <t>2-99-07-000</t>
  </si>
  <si>
    <t>Utiles y materiales de Cocina y Comedor</t>
  </si>
  <si>
    <t>2-99-99-000</t>
  </si>
  <si>
    <t>Otros útiles, materiales y suministros</t>
  </si>
  <si>
    <t>INTERESES Y COMISIONES</t>
  </si>
  <si>
    <t>3-04</t>
  </si>
  <si>
    <t>COMISIONES Y OTROS GASTOS</t>
  </si>
  <si>
    <t>3-04-05</t>
  </si>
  <si>
    <t>Diferencias por tipo de cambio</t>
  </si>
  <si>
    <t>BIENES DURADEROS</t>
  </si>
  <si>
    <t>5-01</t>
  </si>
  <si>
    <t>Maquinaria, Equipo y Mobiliario</t>
  </si>
  <si>
    <t>5-01-01-000</t>
  </si>
  <si>
    <t>Maquinaria y equipo para la producción</t>
  </si>
  <si>
    <t>5-01-02-000</t>
  </si>
  <si>
    <t>Equipo de transporte</t>
  </si>
  <si>
    <t>5-01-03-000</t>
  </si>
  <si>
    <t>Equipo de comunicación</t>
  </si>
  <si>
    <t>5-01-04-000</t>
  </si>
  <si>
    <t>Equipo y mobiliario de oficina</t>
  </si>
  <si>
    <t>5-01-05-000</t>
  </si>
  <si>
    <t>Equipo y programas de cómputo</t>
  </si>
  <si>
    <t>5-01-06-000</t>
  </si>
  <si>
    <t>Equipo sanitario, de laboratorio e investigación</t>
  </si>
  <si>
    <t>5-01-07-000</t>
  </si>
  <si>
    <t>Equipo y mobiliario educacional, deportivo y recreativo</t>
  </si>
  <si>
    <t>5-01-99-000</t>
  </si>
  <si>
    <t>Maquinaria y equipo diverso</t>
  </si>
  <si>
    <t>5-02</t>
  </si>
  <si>
    <t>Construcciones, adiciones y mejoras</t>
  </si>
  <si>
    <t>5-02-01-000</t>
  </si>
  <si>
    <t>Edificios</t>
  </si>
  <si>
    <t>5-02-04-000</t>
  </si>
  <si>
    <t>Obras marítimas y fluviales</t>
  </si>
  <si>
    <t>5-02-07-000</t>
  </si>
  <si>
    <t>Instalaciones</t>
  </si>
  <si>
    <t>5-02-99-000</t>
  </si>
  <si>
    <t>Otras construcciones, adiciones y mejoras</t>
  </si>
  <si>
    <t>5-99</t>
  </si>
  <si>
    <t>Bienes Duraderos diversos</t>
  </si>
  <si>
    <t>5-99-02-000</t>
  </si>
  <si>
    <t>Piezas y obras de colección</t>
  </si>
  <si>
    <t>5-99-03-000</t>
  </si>
  <si>
    <t>Bienes intangibles</t>
  </si>
  <si>
    <t>6-01</t>
  </si>
  <si>
    <t>6-01-01-000</t>
  </si>
  <si>
    <t>Transferencias corrientes al Gobierno Central</t>
  </si>
  <si>
    <t>6-01-02-000</t>
  </si>
  <si>
    <t>Transferencias corrientes a Örganos Desconcentrados</t>
  </si>
  <si>
    <t>6-01-02-001</t>
  </si>
  <si>
    <t>TCODesconc-Servicio Nacional de Guardacostas</t>
  </si>
  <si>
    <t>6-01-02-002</t>
  </si>
  <si>
    <t>TCODesconc-INTA Ley 8149</t>
  </si>
  <si>
    <t>6-01-02-003</t>
  </si>
  <si>
    <t>TCODesconc-Comisión Nacional de Emergencias</t>
  </si>
  <si>
    <t>6-01-03-000</t>
  </si>
  <si>
    <t>Transferencias Corrientes a Instituc. Descentralizadas no Empresariales</t>
  </si>
  <si>
    <t>6-02</t>
  </si>
  <si>
    <t>6-02-99-000</t>
  </si>
  <si>
    <t>Otras transferencias a personas</t>
  </si>
  <si>
    <t>6-03</t>
  </si>
  <si>
    <t>Prestaciones</t>
  </si>
  <si>
    <t>6-03-01-000</t>
  </si>
  <si>
    <t>Prestaciones Legales</t>
  </si>
  <si>
    <t>6-03-99-000</t>
  </si>
  <si>
    <t>Otras prestaciones</t>
  </si>
  <si>
    <t>6-06</t>
  </si>
  <si>
    <t>6-06-01</t>
  </si>
  <si>
    <t>Indemnizaciones</t>
  </si>
  <si>
    <t>6-06-02-001</t>
  </si>
  <si>
    <t>Reintegros o devoluciones</t>
  </si>
  <si>
    <t>6-07</t>
  </si>
  <si>
    <t>6-07-01-000</t>
  </si>
  <si>
    <t>Transferencias Corrientes a Organismos Internacionales</t>
  </si>
  <si>
    <t>CUENTAS ESPECIALES</t>
  </si>
  <si>
    <t>Sumas sin Asignación Presupuestaria</t>
  </si>
  <si>
    <t>Sumas libres sin asignación presupuestaria</t>
  </si>
  <si>
    <t>Sumas específicas sin asignación presupuestaria</t>
  </si>
  <si>
    <t>Transferencias corrientes Sector Público</t>
  </si>
  <si>
    <t>Transferencias corrientes a personas</t>
  </si>
  <si>
    <t>Transferencias corrientes a Sector Externo</t>
  </si>
  <si>
    <t>9-02</t>
  </si>
  <si>
    <t>2-02-02</t>
  </si>
  <si>
    <t>Otras transferencias corrientes a Sector Privado</t>
  </si>
  <si>
    <t>CUENTA</t>
  </si>
  <si>
    <t xml:space="preserve">DESCRIPCION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</si>
</sst>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i/>
      <sz val="11"/>
      <name val="Arial Narrow"/>
      <family val="2"/>
    </font>
    <font>
      <i/>
      <sz val="11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center"/>
    </xf>
    <xf numFmtId="165" fontId="2" fillId="0" borderId="0" applyFont="0" applyFill="0" applyBorder="0" applyAlignment="0" applyProtection="0"/>
    <xf numFmtId="0" fontId="2" fillId="0" borderId="0"/>
    <xf numFmtId="0" fontId="2" fillId="0" borderId="0">
      <alignment horizontal="center"/>
    </xf>
    <xf numFmtId="9" fontId="2" fillId="0" borderId="0" applyFont="0" applyFill="0" applyBorder="0" applyAlignment="0" applyProtection="0"/>
  </cellStyleXfs>
  <cellXfs count="102">
    <xf numFmtId="0" fontId="0" fillId="0" borderId="0" xfId="0"/>
    <xf numFmtId="49" fontId="5" fillId="7" borderId="1" xfId="0" applyNumberFormat="1" applyFont="1" applyFill="1" applyBorder="1" applyAlignment="1">
      <alignment horizontal="left" vertical="center"/>
    </xf>
    <xf numFmtId="164" fontId="5" fillId="7" borderId="2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49" fontId="5" fillId="6" borderId="1" xfId="0" applyNumberFormat="1" applyFont="1" applyFill="1" applyBorder="1" applyAlignment="1">
      <alignment horizontal="left" vertical="center"/>
    </xf>
    <xf numFmtId="164" fontId="5" fillId="6" borderId="1" xfId="7" applyNumberFormat="1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/>
    </xf>
    <xf numFmtId="164" fontId="6" fillId="6" borderId="1" xfId="7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164" fontId="6" fillId="6" borderId="1" xfId="7" applyNumberFormat="1" applyFont="1" applyFill="1" applyBorder="1" applyAlignment="1">
      <alignment horizontal="left" vertical="center" wrapText="1"/>
    </xf>
    <xf numFmtId="164" fontId="5" fillId="6" borderId="1" xfId="7" applyNumberFormat="1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 wrapText="1"/>
    </xf>
    <xf numFmtId="164" fontId="6" fillId="6" borderId="1" xfId="6" applyNumberFormat="1" applyFont="1" applyFill="1" applyBorder="1" applyAlignment="1">
      <alignment horizontal="left" vertical="center" wrapText="1"/>
    </xf>
    <xf numFmtId="164" fontId="6" fillId="6" borderId="1" xfId="6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left" vertical="center"/>
    </xf>
    <xf numFmtId="4" fontId="6" fillId="7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horizontal="justify"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4" fontId="7" fillId="7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4" fontId="5" fillId="6" borderId="1" xfId="7" applyNumberFormat="1" applyFont="1" applyFill="1" applyBorder="1" applyAlignment="1">
      <alignment vertical="center" wrapText="1"/>
    </xf>
    <xf numFmtId="4" fontId="6" fillId="6" borderId="1" xfId="7" applyNumberFormat="1" applyFont="1" applyFill="1" applyBorder="1" applyAlignment="1">
      <alignment vertical="center" wrapText="1"/>
    </xf>
    <xf numFmtId="4" fontId="6" fillId="6" borderId="5" xfId="7" applyNumberFormat="1" applyFont="1" applyFill="1" applyBorder="1" applyAlignment="1">
      <alignment vertical="center" wrapText="1"/>
    </xf>
    <xf numFmtId="9" fontId="6" fillId="6" borderId="1" xfId="8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" fontId="5" fillId="5" borderId="1" xfId="7" applyNumberFormat="1" applyFont="1" applyFill="1" applyBorder="1" applyAlignment="1">
      <alignment vertical="center" wrapText="1"/>
    </xf>
    <xf numFmtId="4" fontId="5" fillId="5" borderId="1" xfId="2" applyNumberFormat="1" applyFont="1" applyFill="1" applyBorder="1" applyAlignment="1">
      <alignment vertical="center"/>
    </xf>
    <xf numFmtId="0" fontId="8" fillId="6" borderId="0" xfId="0" applyFont="1" applyFill="1"/>
    <xf numFmtId="0" fontId="6" fillId="2" borderId="0" xfId="4" applyFont="1" applyFill="1" applyBorder="1" applyAlignment="1"/>
    <xf numFmtId="0" fontId="6" fillId="0" borderId="0" xfId="0" applyFont="1" applyFill="1" applyBorder="1"/>
    <xf numFmtId="164" fontId="5" fillId="5" borderId="1" xfId="4" applyNumberFormat="1" applyFont="1" applyFill="1" applyBorder="1" applyAlignment="1">
      <alignment horizontal="center" vertical="center"/>
    </xf>
    <xf numFmtId="49" fontId="5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vertical="center" wrapText="1"/>
    </xf>
    <xf numFmtId="164" fontId="3" fillId="2" borderId="2" xfId="5" applyNumberFormat="1" applyFont="1" applyFill="1" applyBorder="1" applyAlignment="1">
      <alignment vertical="center"/>
    </xf>
    <xf numFmtId="10" fontId="3" fillId="2" borderId="2" xfId="3" applyNumberFormat="1" applyFont="1" applyFill="1" applyBorder="1" applyAlignment="1">
      <alignment vertical="center"/>
    </xf>
    <xf numFmtId="0" fontId="5" fillId="2" borderId="0" xfId="4" applyFont="1" applyFill="1" applyBorder="1" applyAlignment="1">
      <alignment vertical="center"/>
    </xf>
    <xf numFmtId="49" fontId="5" fillId="2" borderId="1" xfId="4" applyNumberFormat="1" applyFont="1" applyFill="1" applyBorder="1">
      <alignment horizontal="center"/>
    </xf>
    <xf numFmtId="0" fontId="3" fillId="2" borderId="1" xfId="4" applyFont="1" applyFill="1" applyBorder="1" applyAlignment="1">
      <alignment wrapText="1"/>
    </xf>
    <xf numFmtId="164" fontId="3" fillId="2" borderId="1" xfId="5" applyNumberFormat="1" applyFont="1" applyFill="1" applyBorder="1"/>
    <xf numFmtId="164" fontId="5" fillId="2" borderId="0" xfId="4" applyNumberFormat="1" applyFont="1" applyFill="1" applyBorder="1" applyAlignment="1"/>
    <xf numFmtId="0" fontId="5" fillId="2" borderId="0" xfId="4" applyFont="1" applyFill="1" applyBorder="1" applyAlignment="1"/>
    <xf numFmtId="0" fontId="3" fillId="0" borderId="1" xfId="4" applyFont="1" applyFill="1" applyBorder="1" applyAlignment="1">
      <alignment wrapText="1"/>
    </xf>
    <xf numFmtId="49" fontId="6" fillId="2" borderId="1" xfId="4" applyNumberFormat="1" applyFont="1" applyFill="1" applyBorder="1">
      <alignment horizontal="center"/>
    </xf>
    <xf numFmtId="49" fontId="6" fillId="2" borderId="3" xfId="4" applyNumberFormat="1" applyFont="1" applyFill="1" applyBorder="1">
      <alignment horizontal="center"/>
    </xf>
    <xf numFmtId="0" fontId="4" fillId="0" borderId="3" xfId="4" applyFont="1" applyFill="1" applyBorder="1" applyAlignment="1">
      <alignment wrapText="1"/>
    </xf>
    <xf numFmtId="164" fontId="4" fillId="2" borderId="1" xfId="5" applyNumberFormat="1" applyFont="1" applyFill="1" applyBorder="1"/>
    <xf numFmtId="10" fontId="4" fillId="2" borderId="2" xfId="3" applyNumberFormat="1" applyFont="1" applyFill="1" applyBorder="1" applyAlignment="1">
      <alignment vertical="center"/>
    </xf>
    <xf numFmtId="0" fontId="4" fillId="0" borderId="1" xfId="4" applyFont="1" applyFill="1" applyBorder="1" applyAlignment="1">
      <alignment wrapText="1"/>
    </xf>
    <xf numFmtId="164" fontId="4" fillId="0" borderId="1" xfId="5" applyNumberFormat="1" applyFont="1" applyFill="1" applyBorder="1"/>
    <xf numFmtId="49" fontId="6" fillId="0" borderId="0" xfId="0" applyNumberFormat="1" applyFont="1" applyFill="1" applyBorder="1" applyAlignment="1">
      <alignment horizontal="center" vertical="top"/>
    </xf>
    <xf numFmtId="164" fontId="6" fillId="2" borderId="1" xfId="5" applyNumberFormat="1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164" fontId="4" fillId="0" borderId="1" xfId="5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left" vertical="top"/>
    </xf>
    <xf numFmtId="164" fontId="3" fillId="2" borderId="1" xfId="5" applyNumberFormat="1" applyFont="1" applyFill="1" applyBorder="1" applyAlignment="1">
      <alignment wrapText="1"/>
    </xf>
    <xf numFmtId="164" fontId="4" fillId="2" borderId="1" xfId="5" applyNumberFormat="1" applyFont="1" applyFill="1" applyBorder="1" applyAlignment="1">
      <alignment wrapText="1"/>
    </xf>
    <xf numFmtId="43" fontId="5" fillId="2" borderId="0" xfId="1" applyFont="1" applyFill="1" applyBorder="1"/>
    <xf numFmtId="43" fontId="5" fillId="2" borderId="0" xfId="4" applyNumberFormat="1" applyFont="1" applyFill="1" applyBorder="1" applyAlignment="1"/>
    <xf numFmtId="164" fontId="6" fillId="2" borderId="1" xfId="5" applyNumberFormat="1" applyFont="1" applyFill="1" applyBorder="1"/>
    <xf numFmtId="0" fontId="6" fillId="0" borderId="2" xfId="4" applyFont="1" applyFill="1" applyBorder="1" applyAlignment="1">
      <alignment horizontal="justify" wrapText="1"/>
    </xf>
    <xf numFmtId="49" fontId="9" fillId="2" borderId="1" xfId="4" applyNumberFormat="1" applyFont="1" applyFill="1" applyBorder="1">
      <alignment horizontal="center"/>
    </xf>
    <xf numFmtId="10" fontId="10" fillId="2" borderId="2" xfId="3" applyNumberFormat="1" applyFont="1" applyFill="1" applyBorder="1" applyAlignment="1">
      <alignment vertical="center"/>
    </xf>
    <xf numFmtId="164" fontId="6" fillId="2" borderId="4" xfId="5" applyNumberFormat="1" applyFont="1" applyFill="1" applyBorder="1"/>
    <xf numFmtId="164" fontId="4" fillId="3" borderId="1" xfId="5" applyNumberFormat="1" applyFont="1" applyFill="1" applyBorder="1"/>
    <xf numFmtId="164" fontId="6" fillId="4" borderId="0" xfId="4" applyNumberFormat="1" applyFont="1" applyFill="1" applyBorder="1" applyAlignment="1"/>
    <xf numFmtId="0" fontId="9" fillId="2" borderId="0" xfId="4" applyFont="1" applyFill="1" applyBorder="1" applyAlignment="1"/>
    <xf numFmtId="0" fontId="6" fillId="0" borderId="1" xfId="4" applyFont="1" applyFill="1" applyBorder="1" applyAlignment="1">
      <alignment horizontal="justify" wrapText="1"/>
    </xf>
    <xf numFmtId="164" fontId="6" fillId="0" borderId="1" xfId="6" applyNumberFormat="1" applyFont="1" applyFill="1" applyBorder="1" applyAlignment="1">
      <alignment horizontal="right"/>
    </xf>
    <xf numFmtId="0" fontId="4" fillId="2" borderId="1" xfId="4" applyFont="1" applyFill="1" applyBorder="1" applyAlignment="1">
      <alignment wrapText="1"/>
    </xf>
    <xf numFmtId="166" fontId="6" fillId="2" borderId="1" xfId="2" applyNumberFormat="1" applyFont="1" applyFill="1" applyBorder="1"/>
    <xf numFmtId="41" fontId="6" fillId="2" borderId="0" xfId="2" applyFont="1" applyFill="1" applyBorder="1" applyAlignment="1"/>
    <xf numFmtId="43" fontId="6" fillId="2" borderId="0" xfId="4" applyNumberFormat="1" applyFont="1" applyFill="1" applyBorder="1" applyAlignment="1"/>
    <xf numFmtId="164" fontId="4" fillId="2" borderId="2" xfId="5" applyNumberFormat="1" applyFont="1" applyFill="1" applyBorder="1"/>
    <xf numFmtId="9" fontId="6" fillId="2" borderId="0" xfId="4" applyNumberFormat="1" applyFont="1" applyFill="1" applyBorder="1" applyAlignment="1"/>
    <xf numFmtId="0" fontId="6" fillId="2" borderId="1" xfId="4" applyFont="1" applyFill="1" applyBorder="1" applyAlignment="1">
      <alignment horizontal="justify" wrapText="1"/>
    </xf>
    <xf numFmtId="41" fontId="9" fillId="2" borderId="0" xfId="2" applyFont="1" applyFill="1" applyBorder="1"/>
    <xf numFmtId="41" fontId="6" fillId="2" borderId="0" xfId="4" applyNumberFormat="1" applyFont="1" applyFill="1" applyBorder="1" applyAlignment="1"/>
    <xf numFmtId="0" fontId="6" fillId="2" borderId="2" xfId="4" applyFont="1" applyFill="1" applyBorder="1" applyAlignment="1">
      <alignment horizontal="justify" wrapText="1"/>
    </xf>
    <xf numFmtId="0" fontId="6" fillId="2" borderId="1" xfId="4" applyFont="1" applyFill="1" applyBorder="1">
      <alignment horizontal="center"/>
    </xf>
    <xf numFmtId="0" fontId="3" fillId="5" borderId="1" xfId="4" applyFont="1" applyFill="1" applyBorder="1" applyAlignment="1">
      <alignment wrapText="1"/>
    </xf>
    <xf numFmtId="164" fontId="3" fillId="5" borderId="1" xfId="5" applyNumberFormat="1" applyFont="1" applyFill="1" applyBorder="1" applyAlignment="1">
      <alignment wrapText="1"/>
    </xf>
    <xf numFmtId="10" fontId="3" fillId="5" borderId="1" xfId="3" applyNumberFormat="1" applyFont="1" applyFill="1" applyBorder="1" applyAlignment="1">
      <alignment wrapText="1"/>
    </xf>
    <xf numFmtId="43" fontId="6" fillId="2" borderId="0" xfId="1" applyFont="1" applyFill="1" applyBorder="1"/>
    <xf numFmtId="0" fontId="3" fillId="2" borderId="0" xfId="4" applyFont="1" applyFill="1" applyBorder="1" applyAlignment="1">
      <alignment horizontal="center"/>
    </xf>
    <xf numFmtId="0" fontId="5" fillId="5" borderId="1" xfId="4" applyFont="1" applyFill="1" applyBorder="1" applyAlignment="1">
      <alignment horizontal="center" vertical="center"/>
    </xf>
    <xf numFmtId="49" fontId="6" fillId="5" borderId="5" xfId="4" applyNumberFormat="1" applyFont="1" applyFill="1" applyBorder="1" applyAlignment="1">
      <alignment horizontal="center"/>
    </xf>
    <xf numFmtId="49" fontId="6" fillId="5" borderId="6" xfId="4" applyNumberFormat="1" applyFont="1" applyFill="1" applyBorder="1" applyAlignment="1">
      <alignment horizontal="center"/>
    </xf>
    <xf numFmtId="49" fontId="6" fillId="5" borderId="3" xfId="4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0" xfId="4" applyFont="1" applyFill="1" applyBorder="1" applyAlignment="1"/>
    <xf numFmtId="49" fontId="6" fillId="6" borderId="0" xfId="0" applyNumberFormat="1" applyFont="1" applyFill="1" applyBorder="1" applyAlignment="1">
      <alignment horizontal="center" vertical="top"/>
    </xf>
  </cellXfs>
  <cellStyles count="9">
    <cellStyle name="Millares" xfId="1" builtinId="3"/>
    <cellStyle name="Millares [0]" xfId="2" builtinId="6"/>
    <cellStyle name="Millares 11 3" xfId="5"/>
    <cellStyle name="Normal" xfId="0" builtinId="0"/>
    <cellStyle name="Normal 11" xfId="4"/>
    <cellStyle name="Normal 2 2 2" xfId="6"/>
    <cellStyle name="Normal 8" xfId="7"/>
    <cellStyle name="Porcentaje" xfId="3" builtinId="5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incopesca.go.cr/dpt/psp/Documentos%20compartidos/FORMULACION/2021/PRESUPUESTO%20ORDINARIO%202021%20AJUST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2 14.43% F-02"/>
      <sheetName val="PROGRAMA 2 85.57% F -02"/>
      <sheetName val="PROGRAMA 1 14.43% F-01"/>
      <sheetName val="PROGRAMA 1 85.57% F-02"/>
      <sheetName val="RESUMEN-INGRESOS"/>
      <sheetName val="X Grupo ingresos 2021"/>
      <sheetName val="GRUPOS-INGRESOS 2021"/>
      <sheetName val="DETALLE-iNGRESOS 2021"/>
      <sheetName val="Transferencias 2021"/>
      <sheetName val="REVALORACION SEM"/>
      <sheetName val="ANEXO Relacion de puesto "/>
      <sheetName val="Relación de Puestos"/>
      <sheetName val="RESUMEN-puestos"/>
      <sheetName val="Rebajar cargas Prog 2"/>
      <sheetName val="PROGRAMA 1"/>
      <sheetName val="STAFF"/>
      <sheetName val="D. ADMI FINANC"/>
      <sheetName val="PROGRAMA 2"/>
      <sheetName val="D. ORDEN PES Y ACUI"/>
      <sheetName val="D. FOM PESQ Y ACUI"/>
      <sheetName val="TOTAL EGRESOS"/>
      <sheetName val="Rebajar cargas Prog 1"/>
      <sheetName val="RGLA FISCAL 2021"/>
      <sheetName val="Leyes 7600-8488"/>
      <sheetName val="Anex 2 Dietas"/>
      <sheetName val="Anex 3 RES EGRESOS"/>
      <sheetName val="Serv Contratados"/>
      <sheetName val="Programa 1 R 2021"/>
      <sheetName val="Programa 2 R 2021"/>
      <sheetName val="Hoja2"/>
      <sheetName val="Hoja3"/>
      <sheetName val="Hoja4"/>
      <sheetName val="Hoja6"/>
    </sheetNames>
    <sheetDataSet>
      <sheetData sheetId="0"/>
      <sheetData sheetId="1"/>
      <sheetData sheetId="2"/>
      <sheetData sheetId="3"/>
      <sheetData sheetId="4"/>
      <sheetData sheetId="5">
        <row r="26">
          <cell r="G26">
            <v>205172464</v>
          </cell>
        </row>
        <row r="32">
          <cell r="G32">
            <v>174641715</v>
          </cell>
        </row>
        <row r="55">
          <cell r="G55">
            <v>86294600</v>
          </cell>
        </row>
        <row r="65">
          <cell r="G65">
            <v>38186400</v>
          </cell>
        </row>
        <row r="71">
          <cell r="G71">
            <v>22233120.460000001</v>
          </cell>
        </row>
        <row r="78">
          <cell r="G78">
            <v>15642000</v>
          </cell>
        </row>
        <row r="91">
          <cell r="G91">
            <v>180728053.40000001</v>
          </cell>
        </row>
        <row r="103">
          <cell r="G103">
            <v>3163755</v>
          </cell>
        </row>
        <row r="111">
          <cell r="C111">
            <v>1200000</v>
          </cell>
        </row>
        <row r="112">
          <cell r="C112">
            <v>2800000</v>
          </cell>
        </row>
        <row r="116">
          <cell r="C116">
            <v>5000000</v>
          </cell>
        </row>
        <row r="118">
          <cell r="C118">
            <v>4000000</v>
          </cell>
        </row>
      </sheetData>
      <sheetData sheetId="6">
        <row r="14">
          <cell r="F14">
            <v>29668500</v>
          </cell>
        </row>
        <row r="17">
          <cell r="F17">
            <v>6000000</v>
          </cell>
        </row>
        <row r="25">
          <cell r="E25">
            <v>4305950</v>
          </cell>
        </row>
        <row r="39">
          <cell r="B39">
            <v>584000</v>
          </cell>
        </row>
        <row r="57">
          <cell r="B57">
            <v>12424140.264</v>
          </cell>
        </row>
        <row r="64">
          <cell r="B64">
            <v>100153972.8</v>
          </cell>
        </row>
        <row r="82">
          <cell r="B82">
            <v>51348449.600000001</v>
          </cell>
        </row>
        <row r="83">
          <cell r="B83">
            <v>64185562</v>
          </cell>
        </row>
        <row r="84">
          <cell r="B84">
            <v>12837112.4</v>
          </cell>
        </row>
        <row r="85">
          <cell r="B85">
            <v>12837112.4</v>
          </cell>
        </row>
        <row r="86">
          <cell r="B86">
            <v>64185562</v>
          </cell>
        </row>
        <row r="87">
          <cell r="B87">
            <v>12837112.4</v>
          </cell>
        </row>
        <row r="88">
          <cell r="B88">
            <v>25674224.800000001</v>
          </cell>
        </row>
        <row r="89">
          <cell r="B89">
            <v>12837112.4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CE10">
            <v>321343018</v>
          </cell>
        </row>
        <row r="11">
          <cell r="CE11">
            <v>315843018</v>
          </cell>
        </row>
        <row r="12">
          <cell r="CE12">
            <v>5500000</v>
          </cell>
        </row>
        <row r="13">
          <cell r="CE13">
            <v>22555200</v>
          </cell>
        </row>
        <row r="14">
          <cell r="CE14">
            <v>2750000</v>
          </cell>
        </row>
        <row r="15">
          <cell r="CE15">
            <v>0</v>
          </cell>
        </row>
        <row r="16">
          <cell r="CE16">
            <v>19805200</v>
          </cell>
        </row>
        <row r="17">
          <cell r="CE17">
            <v>372127215.74902284</v>
          </cell>
        </row>
        <row r="18">
          <cell r="CE18">
            <v>104941765</v>
          </cell>
        </row>
        <row r="19">
          <cell r="CE19">
            <v>124244910</v>
          </cell>
        </row>
        <row r="20">
          <cell r="CE20">
            <v>33940920</v>
          </cell>
        </row>
        <row r="21">
          <cell r="CE21">
            <v>90303990</v>
          </cell>
        </row>
        <row r="22">
          <cell r="CE22">
            <v>53535627.685122862</v>
          </cell>
        </row>
        <row r="23">
          <cell r="CE23">
            <v>49419023.063900009</v>
          </cell>
        </row>
        <row r="24">
          <cell r="CE24">
            <v>39985890</v>
          </cell>
        </row>
        <row r="25">
          <cell r="CE25">
            <v>34926918</v>
          </cell>
        </row>
        <row r="26">
          <cell r="CE26">
            <v>1686324</v>
          </cell>
        </row>
        <row r="27">
          <cell r="CE27">
            <v>3372648</v>
          </cell>
        </row>
        <row r="28">
          <cell r="CE28">
            <v>107649671.51570323</v>
          </cell>
        </row>
        <row r="29">
          <cell r="CE29">
            <v>59448326.060910724</v>
          </cell>
        </row>
        <row r="30">
          <cell r="CE30">
            <v>3213423.0303194993</v>
          </cell>
        </row>
        <row r="31">
          <cell r="CE31">
            <v>9640269.0909585003</v>
          </cell>
        </row>
        <row r="32">
          <cell r="CE32">
            <v>32134230.303195007</v>
          </cell>
        </row>
        <row r="33">
          <cell r="CE33">
            <v>3213423.0303194993</v>
          </cell>
        </row>
        <row r="34">
          <cell r="CE34">
            <v>62196849.000271738</v>
          </cell>
        </row>
        <row r="35">
          <cell r="CE35">
            <v>33740941.818354748</v>
          </cell>
        </row>
        <row r="36">
          <cell r="CE36">
            <v>9640269.0909585003</v>
          </cell>
        </row>
        <row r="37">
          <cell r="CE37">
            <v>9640269.0909585003</v>
          </cell>
        </row>
        <row r="38">
          <cell r="CE38">
            <v>9175369</v>
          </cell>
        </row>
        <row r="40">
          <cell r="CE40">
            <v>241551637.25</v>
          </cell>
        </row>
        <row r="41">
          <cell r="CE41">
            <v>830000</v>
          </cell>
        </row>
        <row r="42">
          <cell r="CE42">
            <v>0</v>
          </cell>
        </row>
        <row r="43">
          <cell r="CE43">
            <v>330000</v>
          </cell>
        </row>
        <row r="44">
          <cell r="CE44">
            <v>500000</v>
          </cell>
        </row>
        <row r="45">
          <cell r="CE45">
            <v>0</v>
          </cell>
        </row>
        <row r="46">
          <cell r="CE46">
            <v>0</v>
          </cell>
        </row>
        <row r="47">
          <cell r="CE47">
            <v>75690000</v>
          </cell>
        </row>
        <row r="48">
          <cell r="CE48">
            <v>13500000</v>
          </cell>
        </row>
        <row r="49">
          <cell r="CE49">
            <v>33600000</v>
          </cell>
        </row>
        <row r="50">
          <cell r="CE50">
            <v>30000</v>
          </cell>
        </row>
        <row r="51">
          <cell r="CE51">
            <v>28560000</v>
          </cell>
        </row>
        <row r="52">
          <cell r="CE52">
            <v>0</v>
          </cell>
        </row>
        <row r="53">
          <cell r="CE53">
            <v>10058216</v>
          </cell>
        </row>
        <row r="54">
          <cell r="CE54">
            <v>1515000</v>
          </cell>
        </row>
        <row r="55">
          <cell r="CE55">
            <v>400000</v>
          </cell>
        </row>
        <row r="56">
          <cell r="CE56">
            <v>328500</v>
          </cell>
        </row>
        <row r="57">
          <cell r="CE57">
            <v>300000</v>
          </cell>
        </row>
        <row r="58">
          <cell r="CE58">
            <v>50000</v>
          </cell>
        </row>
        <row r="59">
          <cell r="CE59">
            <v>6194716</v>
          </cell>
        </row>
        <row r="60">
          <cell r="CE60">
            <v>1270000</v>
          </cell>
        </row>
        <row r="61">
          <cell r="CE61">
            <v>91901786.999999985</v>
          </cell>
        </row>
        <row r="62">
          <cell r="CE62">
            <v>200000</v>
          </cell>
        </row>
        <row r="63">
          <cell r="CE63">
            <v>0</v>
          </cell>
        </row>
        <row r="64">
          <cell r="CE64">
            <v>0</v>
          </cell>
        </row>
        <row r="65">
          <cell r="CE65">
            <v>0</v>
          </cell>
        </row>
        <row r="66">
          <cell r="CE66">
            <v>24847190</v>
          </cell>
        </row>
        <row r="67">
          <cell r="CE67">
            <v>24347190</v>
          </cell>
        </row>
        <row r="68">
          <cell r="CE68">
            <v>500000</v>
          </cell>
        </row>
        <row r="69">
          <cell r="CE69">
            <v>66854597</v>
          </cell>
        </row>
        <row r="70">
          <cell r="CE70">
            <v>21883847</v>
          </cell>
        </row>
        <row r="71">
          <cell r="CE71">
            <v>1974670</v>
          </cell>
        </row>
        <row r="72">
          <cell r="CE72">
            <v>15409177</v>
          </cell>
        </row>
        <row r="73">
          <cell r="CE73">
            <v>2500000</v>
          </cell>
        </row>
        <row r="74">
          <cell r="CE74">
            <v>2000000</v>
          </cell>
        </row>
        <row r="75">
          <cell r="CE75">
            <v>13000000</v>
          </cell>
        </row>
        <row r="76">
          <cell r="CE76">
            <v>13000000</v>
          </cell>
        </row>
        <row r="77">
          <cell r="CE77">
            <v>5000000</v>
          </cell>
        </row>
        <row r="78">
          <cell r="CE78">
            <v>8000000</v>
          </cell>
        </row>
        <row r="79">
          <cell r="CE79">
            <v>0</v>
          </cell>
        </row>
        <row r="80">
          <cell r="CE80">
            <v>2153933.25</v>
          </cell>
        </row>
        <row r="81">
          <cell r="CE81">
            <v>1278933.25</v>
          </cell>
        </row>
        <row r="82">
          <cell r="CE82">
            <v>625000</v>
          </cell>
        </row>
        <row r="83">
          <cell r="CE83">
            <v>250000</v>
          </cell>
        </row>
        <row r="84">
          <cell r="CE84">
            <v>25758854</v>
          </cell>
        </row>
        <row r="85">
          <cell r="CE85">
            <v>7281519</v>
          </cell>
        </row>
        <row r="86">
          <cell r="CE86">
            <v>500000</v>
          </cell>
        </row>
        <row r="87">
          <cell r="CE87">
            <v>0</v>
          </cell>
        </row>
        <row r="88">
          <cell r="CE88">
            <v>560000</v>
          </cell>
        </row>
        <row r="89">
          <cell r="CE89">
            <v>3127335</v>
          </cell>
        </row>
        <row r="90">
          <cell r="CE90">
            <v>1850000</v>
          </cell>
        </row>
        <row r="91">
          <cell r="CE91">
            <v>1640000</v>
          </cell>
        </row>
        <row r="92">
          <cell r="CE92">
            <v>10600000</v>
          </cell>
        </row>
        <row r="93">
          <cell r="CE93">
            <v>200000</v>
          </cell>
        </row>
        <row r="94">
          <cell r="CE94">
            <v>25000</v>
          </cell>
        </row>
        <row r="95">
          <cell r="CE95">
            <v>25000</v>
          </cell>
        </row>
        <row r="96">
          <cell r="CE96">
            <v>250000</v>
          </cell>
        </row>
        <row r="97">
          <cell r="CE97">
            <v>0</v>
          </cell>
        </row>
        <row r="98">
          <cell r="CE98">
            <v>250000</v>
          </cell>
        </row>
        <row r="99">
          <cell r="CE99">
            <v>0</v>
          </cell>
        </row>
        <row r="102">
          <cell r="CE102">
            <v>4996681.5</v>
          </cell>
        </row>
        <row r="103">
          <cell r="CE103">
            <v>2768181.5</v>
          </cell>
        </row>
        <row r="104">
          <cell r="CE104">
            <v>76000</v>
          </cell>
        </row>
        <row r="105">
          <cell r="CE105">
            <v>0</v>
          </cell>
        </row>
        <row r="106">
          <cell r="CE106">
            <v>1702500</v>
          </cell>
        </row>
        <row r="107">
          <cell r="CE107">
            <v>450000</v>
          </cell>
        </row>
        <row r="108">
          <cell r="CE108">
            <v>0</v>
          </cell>
        </row>
        <row r="109">
          <cell r="CE109">
            <v>0</v>
          </cell>
        </row>
        <row r="110">
          <cell r="CE110">
            <v>0</v>
          </cell>
        </row>
        <row r="111">
          <cell r="CE111">
            <v>0</v>
          </cell>
        </row>
        <row r="112">
          <cell r="CE112">
            <v>2603536.5</v>
          </cell>
        </row>
        <row r="113">
          <cell r="CE113">
            <v>400000</v>
          </cell>
        </row>
        <row r="114">
          <cell r="CE114">
            <v>318000</v>
          </cell>
        </row>
        <row r="115">
          <cell r="CE115">
            <v>390000</v>
          </cell>
        </row>
        <row r="116">
          <cell r="CE116">
            <v>935536.5</v>
          </cell>
        </row>
        <row r="117">
          <cell r="CE117">
            <v>50000</v>
          </cell>
        </row>
        <row r="118">
          <cell r="CE118">
            <v>440000</v>
          </cell>
        </row>
        <row r="119">
          <cell r="CE119">
            <v>70000</v>
          </cell>
        </row>
        <row r="120">
          <cell r="CE120">
            <v>310000</v>
          </cell>
        </row>
        <row r="121">
          <cell r="CE121">
            <v>150000</v>
          </cell>
        </row>
        <row r="122">
          <cell r="CE122">
            <v>160000</v>
          </cell>
        </row>
        <row r="123">
          <cell r="CE123">
            <v>0</v>
          </cell>
        </row>
        <row r="124">
          <cell r="CE124">
            <v>85000</v>
          </cell>
        </row>
        <row r="125">
          <cell r="CE125">
            <v>0</v>
          </cell>
        </row>
        <row r="126">
          <cell r="CE126">
            <v>0</v>
          </cell>
        </row>
        <row r="127">
          <cell r="CE127">
            <v>0</v>
          </cell>
        </row>
        <row r="128">
          <cell r="CE128">
            <v>75000</v>
          </cell>
        </row>
        <row r="129">
          <cell r="CE129">
            <v>0</v>
          </cell>
        </row>
        <row r="130">
          <cell r="CE130">
            <v>0</v>
          </cell>
        </row>
        <row r="131">
          <cell r="CE131">
            <v>4270000</v>
          </cell>
        </row>
        <row r="132">
          <cell r="CE132">
            <v>360000</v>
          </cell>
        </row>
        <row r="133">
          <cell r="CE133">
            <v>0</v>
          </cell>
        </row>
        <row r="134">
          <cell r="CE134">
            <v>1487500</v>
          </cell>
        </row>
        <row r="135">
          <cell r="CE135">
            <v>387500</v>
          </cell>
        </row>
        <row r="136">
          <cell r="CE136">
            <v>1525000</v>
          </cell>
        </row>
        <row r="137">
          <cell r="CE137">
            <v>300000</v>
          </cell>
        </row>
        <row r="138">
          <cell r="CE138">
            <v>60000</v>
          </cell>
        </row>
        <row r="139">
          <cell r="CE139">
            <v>150000</v>
          </cell>
        </row>
        <row r="141">
          <cell r="CE141">
            <v>0</v>
          </cell>
        </row>
        <row r="142">
          <cell r="CE142">
            <v>0</v>
          </cell>
        </row>
        <row r="144">
          <cell r="CE144">
            <v>6000000</v>
          </cell>
        </row>
        <row r="145">
          <cell r="CE145">
            <v>0</v>
          </cell>
        </row>
        <row r="146">
          <cell r="CE146">
            <v>0</v>
          </cell>
        </row>
        <row r="147">
          <cell r="CE147">
            <v>1500000</v>
          </cell>
        </row>
        <row r="148">
          <cell r="CE148">
            <v>1500000</v>
          </cell>
        </row>
        <row r="149">
          <cell r="CE149">
            <v>2500000</v>
          </cell>
        </row>
        <row r="150">
          <cell r="CE150">
            <v>0</v>
          </cell>
        </row>
        <row r="151">
          <cell r="CE151">
            <v>0</v>
          </cell>
        </row>
        <row r="152">
          <cell r="CE152">
            <v>500000</v>
          </cell>
        </row>
        <row r="153">
          <cell r="CE153">
            <v>0</v>
          </cell>
        </row>
        <row r="154">
          <cell r="CE154">
            <v>0</v>
          </cell>
        </row>
        <row r="155">
          <cell r="CE155">
            <v>0</v>
          </cell>
        </row>
        <row r="156">
          <cell r="CE156">
            <v>0</v>
          </cell>
        </row>
        <row r="157">
          <cell r="CE157">
            <v>0</v>
          </cell>
        </row>
        <row r="158">
          <cell r="CE158">
            <v>20535958</v>
          </cell>
        </row>
        <row r="159">
          <cell r="CE159">
            <v>0</v>
          </cell>
        </row>
        <row r="160">
          <cell r="CE160">
            <v>20535958</v>
          </cell>
        </row>
        <row r="162">
          <cell r="CE162">
            <v>0</v>
          </cell>
        </row>
        <row r="163">
          <cell r="CE163">
            <v>0</v>
          </cell>
        </row>
        <row r="164">
          <cell r="CE164">
            <v>0</v>
          </cell>
        </row>
        <row r="165">
          <cell r="CE165">
            <v>0</v>
          </cell>
        </row>
        <row r="166">
          <cell r="CE166">
            <v>0</v>
          </cell>
        </row>
        <row r="167">
          <cell r="CE167">
            <v>0</v>
          </cell>
        </row>
        <row r="168">
          <cell r="CE168">
            <v>0</v>
          </cell>
        </row>
        <row r="169">
          <cell r="CE169">
            <v>0</v>
          </cell>
        </row>
        <row r="170">
          <cell r="CE170">
            <v>0</v>
          </cell>
        </row>
        <row r="171">
          <cell r="CE171">
            <v>26000000</v>
          </cell>
        </row>
        <row r="172">
          <cell r="CE172">
            <v>20000000</v>
          </cell>
        </row>
        <row r="173">
          <cell r="CE173">
            <v>6000000</v>
          </cell>
        </row>
        <row r="174">
          <cell r="CE174">
            <v>0</v>
          </cell>
        </row>
        <row r="175">
          <cell r="CE175">
            <v>0</v>
          </cell>
        </row>
        <row r="176">
          <cell r="CE176">
            <v>0</v>
          </cell>
        </row>
        <row r="177">
          <cell r="CE177">
            <v>0</v>
          </cell>
        </row>
        <row r="178">
          <cell r="CE178">
            <v>0</v>
          </cell>
        </row>
        <row r="181">
          <cell r="CD181">
            <v>9640269.0909575</v>
          </cell>
        </row>
      </sheetData>
      <sheetData sheetId="15"/>
      <sheetData sheetId="16"/>
      <sheetData sheetId="17">
        <row r="9">
          <cell r="DC9">
            <v>1306856873.0828128</v>
          </cell>
        </row>
        <row r="10">
          <cell r="DC10">
            <v>517087975</v>
          </cell>
        </row>
        <row r="11">
          <cell r="DC11">
            <v>509587975</v>
          </cell>
        </row>
        <row r="12">
          <cell r="DC12">
            <v>7500000</v>
          </cell>
        </row>
        <row r="13">
          <cell r="DC13">
            <v>20800000</v>
          </cell>
        </row>
        <row r="14">
          <cell r="DC14">
            <v>17800000</v>
          </cell>
        </row>
        <row r="15">
          <cell r="DC15">
            <v>3000000</v>
          </cell>
        </row>
        <row r="16">
          <cell r="DC16">
            <v>0</v>
          </cell>
        </row>
        <row r="17">
          <cell r="DC17">
            <v>511775208.71265411</v>
          </cell>
        </row>
        <row r="18">
          <cell r="DC18">
            <v>155117933.5</v>
          </cell>
        </row>
        <row r="19">
          <cell r="DC19">
            <v>128887385</v>
          </cell>
        </row>
        <row r="20">
          <cell r="DC20">
            <v>8065287.5</v>
          </cell>
        </row>
        <row r="21">
          <cell r="DC21">
            <v>120822097.5</v>
          </cell>
        </row>
        <row r="22">
          <cell r="DC22">
            <v>80713507.98787415</v>
          </cell>
        </row>
        <row r="23">
          <cell r="DC23">
            <v>74507069.124779999</v>
          </cell>
        </row>
        <row r="24">
          <cell r="DC24">
            <v>72549313.099999994</v>
          </cell>
        </row>
        <row r="25">
          <cell r="DC25">
            <v>41942532.5</v>
          </cell>
        </row>
        <row r="26">
          <cell r="DC26">
            <v>23861484.600000001</v>
          </cell>
        </row>
        <row r="27">
          <cell r="DC27">
            <v>6745296</v>
          </cell>
        </row>
        <row r="28">
          <cell r="DC28">
            <v>162299070.6928637</v>
          </cell>
        </row>
        <row r="29">
          <cell r="DC29">
            <v>89627845.013505146</v>
          </cell>
        </row>
        <row r="30">
          <cell r="DC30">
            <v>4844748.3786239009</v>
          </cell>
        </row>
        <row r="31">
          <cell r="DC31">
            <v>14534245.135871701</v>
          </cell>
        </row>
        <row r="32">
          <cell r="DC32">
            <v>48447483.786238991</v>
          </cell>
        </row>
        <row r="33">
          <cell r="DC33">
            <v>4844748.3786239009</v>
          </cell>
        </row>
        <row r="34">
          <cell r="DC34">
            <v>94894618.677294359</v>
          </cell>
        </row>
        <row r="35">
          <cell r="DC35">
            <v>50869857.975550942</v>
          </cell>
        </row>
        <row r="36">
          <cell r="DC36">
            <v>14534245.135871701</v>
          </cell>
        </row>
        <row r="37">
          <cell r="DC37">
            <v>14534245.135871701</v>
          </cell>
        </row>
        <row r="38">
          <cell r="DC38">
            <v>14956270.43</v>
          </cell>
        </row>
        <row r="40">
          <cell r="DC40">
            <v>484982910.184659</v>
          </cell>
        </row>
        <row r="41">
          <cell r="DC41">
            <v>11900000</v>
          </cell>
        </row>
        <row r="42">
          <cell r="DC42">
            <v>10800000</v>
          </cell>
        </row>
        <row r="43">
          <cell r="DC43">
            <v>600000</v>
          </cell>
        </row>
        <row r="44">
          <cell r="DC44">
            <v>0</v>
          </cell>
        </row>
        <row r="45">
          <cell r="DC45">
            <v>500000</v>
          </cell>
        </row>
        <row r="46">
          <cell r="DC46">
            <v>0</v>
          </cell>
        </row>
        <row r="47">
          <cell r="DC47">
            <v>67720000</v>
          </cell>
        </row>
        <row r="48">
          <cell r="DC48">
            <v>8400000</v>
          </cell>
        </row>
        <row r="49">
          <cell r="DC49">
            <v>30450000</v>
          </cell>
        </row>
        <row r="50">
          <cell r="DC50">
            <v>70000</v>
          </cell>
        </row>
        <row r="51">
          <cell r="DC51">
            <v>28200000</v>
          </cell>
        </row>
        <row r="52">
          <cell r="DC52">
            <v>600000</v>
          </cell>
        </row>
        <row r="53">
          <cell r="DC53">
            <v>5262500</v>
          </cell>
        </row>
        <row r="54">
          <cell r="DC54">
            <v>350000</v>
          </cell>
        </row>
        <row r="55">
          <cell r="DC55">
            <v>75000</v>
          </cell>
        </row>
        <row r="56">
          <cell r="DC56">
            <v>587500</v>
          </cell>
        </row>
        <row r="57">
          <cell r="DC57">
            <v>400000</v>
          </cell>
        </row>
        <row r="58">
          <cell r="DC58">
            <v>0</v>
          </cell>
        </row>
        <row r="59">
          <cell r="DC59">
            <v>3700000</v>
          </cell>
        </row>
        <row r="60">
          <cell r="DC60">
            <v>150000</v>
          </cell>
        </row>
        <row r="61">
          <cell r="DC61">
            <v>284200948</v>
          </cell>
        </row>
        <row r="62">
          <cell r="DC62">
            <v>0</v>
          </cell>
        </row>
        <row r="63">
          <cell r="DC63">
            <v>0</v>
          </cell>
        </row>
        <row r="64">
          <cell r="DC64">
            <v>0</v>
          </cell>
        </row>
        <row r="65">
          <cell r="DC65">
            <v>500000</v>
          </cell>
        </row>
        <row r="66">
          <cell r="DC66">
            <v>203060000</v>
          </cell>
        </row>
        <row r="67">
          <cell r="DC67">
            <v>201660000</v>
          </cell>
        </row>
        <row r="68">
          <cell r="DC68">
            <v>1400000</v>
          </cell>
        </row>
        <row r="69">
          <cell r="DC69">
            <v>80640948</v>
          </cell>
        </row>
        <row r="70">
          <cell r="DC70">
            <v>29592507.5</v>
          </cell>
        </row>
        <row r="71">
          <cell r="DC71">
            <v>2892157.5</v>
          </cell>
        </row>
        <row r="72">
          <cell r="DC72">
            <v>24700350</v>
          </cell>
        </row>
        <row r="73">
          <cell r="DC73">
            <v>2000000</v>
          </cell>
        </row>
        <row r="74">
          <cell r="DC74">
            <v>0</v>
          </cell>
        </row>
        <row r="75">
          <cell r="DC75">
            <v>31350000</v>
          </cell>
        </row>
        <row r="76">
          <cell r="DC76">
            <v>31350000</v>
          </cell>
        </row>
        <row r="77">
          <cell r="DC77">
            <v>6000000</v>
          </cell>
        </row>
        <row r="78">
          <cell r="DC78">
            <v>17000000</v>
          </cell>
        </row>
        <row r="79">
          <cell r="DC79">
            <v>8350000</v>
          </cell>
        </row>
        <row r="80">
          <cell r="DC80">
            <v>3275686</v>
          </cell>
        </row>
        <row r="81">
          <cell r="DC81">
            <v>3275686</v>
          </cell>
        </row>
        <row r="82">
          <cell r="DC82">
            <v>0</v>
          </cell>
        </row>
        <row r="83">
          <cell r="DC83">
            <v>0</v>
          </cell>
        </row>
        <row r="84">
          <cell r="DC84">
            <v>42831268.684659004</v>
          </cell>
        </row>
        <row r="85">
          <cell r="DC85">
            <v>5000000</v>
          </cell>
        </row>
        <row r="86">
          <cell r="DC86">
            <v>750000</v>
          </cell>
        </row>
        <row r="87">
          <cell r="DC87">
            <v>0</v>
          </cell>
        </row>
        <row r="88">
          <cell r="DC88">
            <v>0</v>
          </cell>
        </row>
        <row r="89">
          <cell r="DC89">
            <v>7852712.5</v>
          </cell>
        </row>
        <row r="90">
          <cell r="DC90">
            <v>9000000</v>
          </cell>
        </row>
        <row r="91">
          <cell r="DC91">
            <v>2545000</v>
          </cell>
        </row>
        <row r="92">
          <cell r="DC92">
            <v>17333556.184659</v>
          </cell>
        </row>
        <row r="93">
          <cell r="DC93">
            <v>350000</v>
          </cell>
        </row>
        <row r="94">
          <cell r="DC94">
            <v>5450000</v>
          </cell>
        </row>
        <row r="95">
          <cell r="DC95">
            <v>4200000</v>
          </cell>
        </row>
        <row r="96">
          <cell r="DC96">
            <v>1250000</v>
          </cell>
        </row>
        <row r="97">
          <cell r="DC97">
            <v>3400000</v>
          </cell>
        </row>
        <row r="98">
          <cell r="DC98">
            <v>1500000</v>
          </cell>
        </row>
        <row r="99">
          <cell r="DC99">
            <v>1250000</v>
          </cell>
        </row>
        <row r="100">
          <cell r="DC100">
            <v>650000</v>
          </cell>
        </row>
        <row r="103">
          <cell r="DC103">
            <v>19999754</v>
          </cell>
        </row>
        <row r="104">
          <cell r="DC104">
            <v>13298750</v>
          </cell>
        </row>
        <row r="105">
          <cell r="DC105">
            <v>2555000</v>
          </cell>
        </row>
        <row r="106">
          <cell r="DC106">
            <v>400000</v>
          </cell>
        </row>
        <row r="107">
          <cell r="DC107">
            <v>2695000</v>
          </cell>
        </row>
        <row r="108">
          <cell r="DC108">
            <v>1051004</v>
          </cell>
        </row>
        <row r="109">
          <cell r="DC109">
            <v>11328344.25</v>
          </cell>
        </row>
        <row r="110">
          <cell r="DC110">
            <v>0</v>
          </cell>
        </row>
        <row r="111">
          <cell r="DC111">
            <v>0</v>
          </cell>
        </row>
        <row r="112">
          <cell r="DC112">
            <v>11328344.25</v>
          </cell>
        </row>
        <row r="113">
          <cell r="DC113">
            <v>2741875</v>
          </cell>
        </row>
        <row r="114">
          <cell r="DC114">
            <v>937500</v>
          </cell>
        </row>
        <row r="115">
          <cell r="DC115">
            <v>300000</v>
          </cell>
        </row>
        <row r="116">
          <cell r="DC116">
            <v>350000</v>
          </cell>
        </row>
        <row r="117">
          <cell r="DC117">
            <v>287500</v>
          </cell>
        </row>
        <row r="118">
          <cell r="DC118">
            <v>140000</v>
          </cell>
        </row>
        <row r="119">
          <cell r="DC119">
            <v>226875</v>
          </cell>
        </row>
        <row r="120">
          <cell r="DC120">
            <v>500000</v>
          </cell>
        </row>
        <row r="121">
          <cell r="DC121">
            <v>4275000</v>
          </cell>
        </row>
        <row r="122">
          <cell r="DC122">
            <v>250000</v>
          </cell>
        </row>
        <row r="123">
          <cell r="DC123">
            <v>4025000</v>
          </cell>
        </row>
        <row r="124">
          <cell r="DC124">
            <v>2500000</v>
          </cell>
        </row>
        <row r="125">
          <cell r="DC125">
            <v>250000</v>
          </cell>
        </row>
        <row r="126">
          <cell r="DC126">
            <v>0</v>
          </cell>
        </row>
        <row r="127">
          <cell r="DC127">
            <v>1000000</v>
          </cell>
        </row>
        <row r="128">
          <cell r="DC128">
            <v>100000</v>
          </cell>
        </row>
        <row r="129">
          <cell r="DC129">
            <v>175000</v>
          </cell>
        </row>
        <row r="130">
          <cell r="DC130">
            <v>8500000</v>
          </cell>
        </row>
        <row r="131">
          <cell r="DC131">
            <v>8500000</v>
          </cell>
        </row>
        <row r="132">
          <cell r="DC132">
            <v>12307500</v>
          </cell>
        </row>
        <row r="133">
          <cell r="DC133">
            <v>1351250</v>
          </cell>
        </row>
        <row r="134">
          <cell r="DC134">
            <v>900000</v>
          </cell>
        </row>
        <row r="135">
          <cell r="DC135">
            <v>2685000</v>
          </cell>
        </row>
        <row r="136">
          <cell r="DC136">
            <v>927500</v>
          </cell>
        </row>
        <row r="137">
          <cell r="DC137">
            <v>4750000</v>
          </cell>
        </row>
        <row r="138">
          <cell r="DC138">
            <v>973750</v>
          </cell>
        </row>
        <row r="139">
          <cell r="DC139">
            <v>50000</v>
          </cell>
        </row>
        <row r="140">
          <cell r="DC140">
            <v>670000</v>
          </cell>
        </row>
        <row r="142">
          <cell r="DC142">
            <v>0</v>
          </cell>
        </row>
        <row r="143">
          <cell r="DC143">
            <v>0</v>
          </cell>
        </row>
        <row r="145">
          <cell r="DC145">
            <v>22520000</v>
          </cell>
        </row>
        <row r="146">
          <cell r="DC146">
            <v>0</v>
          </cell>
        </row>
        <row r="147">
          <cell r="DC147">
            <v>0</v>
          </cell>
        </row>
        <row r="148">
          <cell r="DC148">
            <v>1500000</v>
          </cell>
        </row>
        <row r="149">
          <cell r="DC149">
            <v>1500000</v>
          </cell>
        </row>
        <row r="150">
          <cell r="DC150">
            <v>19020000</v>
          </cell>
        </row>
        <row r="151">
          <cell r="DC151">
            <v>0</v>
          </cell>
        </row>
        <row r="152">
          <cell r="DC152">
            <v>0</v>
          </cell>
        </row>
        <row r="153">
          <cell r="DC153">
            <v>500000</v>
          </cell>
        </row>
        <row r="154">
          <cell r="DC154">
            <v>0</v>
          </cell>
        </row>
        <row r="155">
          <cell r="DC155">
            <v>0</v>
          </cell>
        </row>
        <row r="156">
          <cell r="DC156">
            <v>0</v>
          </cell>
        </row>
        <row r="157">
          <cell r="DC157">
            <v>0</v>
          </cell>
        </row>
        <row r="158">
          <cell r="DC158">
            <v>0</v>
          </cell>
        </row>
        <row r="159">
          <cell r="DC159">
            <v>0</v>
          </cell>
        </row>
        <row r="160">
          <cell r="DC160">
            <v>0</v>
          </cell>
        </row>
        <row r="161">
          <cell r="DC161">
            <v>0</v>
          </cell>
        </row>
        <row r="163">
          <cell r="DC163">
            <v>250673798.39999998</v>
          </cell>
        </row>
        <row r="164">
          <cell r="DC164">
            <v>27954224.800000001</v>
          </cell>
        </row>
        <row r="165">
          <cell r="DC165">
            <v>43000000</v>
          </cell>
        </row>
        <row r="166">
          <cell r="DC166">
            <v>0</v>
          </cell>
        </row>
        <row r="167">
          <cell r="DC167">
            <v>40000000</v>
          </cell>
        </row>
        <row r="168">
          <cell r="DC168">
            <v>3000000</v>
          </cell>
        </row>
        <row r="169">
          <cell r="DC169">
            <v>179719573.59999999</v>
          </cell>
        </row>
        <row r="170">
          <cell r="DC170">
            <v>0</v>
          </cell>
        </row>
        <row r="171">
          <cell r="DC171">
            <v>0</v>
          </cell>
        </row>
        <row r="172">
          <cell r="DC172">
            <v>36000000</v>
          </cell>
        </row>
        <row r="173">
          <cell r="DC173">
            <v>20000000</v>
          </cell>
        </row>
        <row r="174">
          <cell r="DC174">
            <v>16000000</v>
          </cell>
        </row>
        <row r="175">
          <cell r="DC175">
            <v>7600000</v>
          </cell>
        </row>
        <row r="176">
          <cell r="DC176">
            <v>1000000</v>
          </cell>
        </row>
        <row r="177">
          <cell r="DC177">
            <v>6600000</v>
          </cell>
        </row>
        <row r="178">
          <cell r="DC178">
            <v>110550400.00000001</v>
          </cell>
        </row>
        <row r="179">
          <cell r="DC179">
            <v>110550400.00000001</v>
          </cell>
        </row>
        <row r="181">
          <cell r="DC181">
            <v>14534245.1358713</v>
          </cell>
        </row>
        <row r="183">
          <cell r="DC183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workbookViewId="0">
      <selection activeCell="M15" sqref="M15"/>
    </sheetView>
  </sheetViews>
  <sheetFormatPr baseColWidth="10" defaultRowHeight="16.5" x14ac:dyDescent="0.3"/>
  <cols>
    <col min="1" max="2" width="2.7109375" style="38" customWidth="1"/>
    <col min="3" max="3" width="3.140625" style="38" customWidth="1"/>
    <col min="4" max="4" width="2.85546875" style="38" customWidth="1"/>
    <col min="5" max="5" width="3.28515625" style="38" customWidth="1"/>
    <col min="6" max="6" width="3" style="38" customWidth="1"/>
    <col min="7" max="7" width="2.42578125" style="38" customWidth="1"/>
    <col min="8" max="8" width="2.28515625" style="38" customWidth="1"/>
    <col min="9" max="9" width="5.7109375" style="38" customWidth="1"/>
    <col min="10" max="10" width="50.28515625" style="38" bestFit="1" customWidth="1"/>
    <col min="11" max="11" width="16.5703125" style="38" customWidth="1"/>
    <col min="12" max="12" width="10.5703125" style="38" customWidth="1"/>
    <col min="13" max="13" width="32.85546875" style="38" bestFit="1" customWidth="1"/>
    <col min="14" max="256" width="11.5703125" style="38"/>
    <col min="257" max="258" width="2.7109375" style="38" customWidth="1"/>
    <col min="259" max="259" width="3.140625" style="38" customWidth="1"/>
    <col min="260" max="260" width="2.85546875" style="38" customWidth="1"/>
    <col min="261" max="261" width="3.28515625" style="38" customWidth="1"/>
    <col min="262" max="262" width="3" style="38" customWidth="1"/>
    <col min="263" max="263" width="2.42578125" style="38" customWidth="1"/>
    <col min="264" max="264" width="2.28515625" style="38" customWidth="1"/>
    <col min="265" max="265" width="5.7109375" style="38" customWidth="1"/>
    <col min="266" max="266" width="50.5703125" style="38" customWidth="1"/>
    <col min="267" max="267" width="16.28515625" style="38" bestFit="1" customWidth="1"/>
    <col min="268" max="268" width="0" style="38" hidden="1" customWidth="1"/>
    <col min="269" max="269" width="32.85546875" style="38" bestFit="1" customWidth="1"/>
    <col min="270" max="512" width="11.5703125" style="38"/>
    <col min="513" max="514" width="2.7109375" style="38" customWidth="1"/>
    <col min="515" max="515" width="3.140625" style="38" customWidth="1"/>
    <col min="516" max="516" width="2.85546875" style="38" customWidth="1"/>
    <col min="517" max="517" width="3.28515625" style="38" customWidth="1"/>
    <col min="518" max="518" width="3" style="38" customWidth="1"/>
    <col min="519" max="519" width="2.42578125" style="38" customWidth="1"/>
    <col min="520" max="520" width="2.28515625" style="38" customWidth="1"/>
    <col min="521" max="521" width="5.7109375" style="38" customWidth="1"/>
    <col min="522" max="522" width="50.5703125" style="38" customWidth="1"/>
    <col min="523" max="523" width="16.28515625" style="38" bestFit="1" customWidth="1"/>
    <col min="524" max="524" width="0" style="38" hidden="1" customWidth="1"/>
    <col min="525" max="525" width="32.85546875" style="38" bestFit="1" customWidth="1"/>
    <col min="526" max="768" width="11.5703125" style="38"/>
    <col min="769" max="770" width="2.7109375" style="38" customWidth="1"/>
    <col min="771" max="771" width="3.140625" style="38" customWidth="1"/>
    <col min="772" max="772" width="2.85546875" style="38" customWidth="1"/>
    <col min="773" max="773" width="3.28515625" style="38" customWidth="1"/>
    <col min="774" max="774" width="3" style="38" customWidth="1"/>
    <col min="775" max="775" width="2.42578125" style="38" customWidth="1"/>
    <col min="776" max="776" width="2.28515625" style="38" customWidth="1"/>
    <col min="777" max="777" width="5.7109375" style="38" customWidth="1"/>
    <col min="778" max="778" width="50.5703125" style="38" customWidth="1"/>
    <col min="779" max="779" width="16.28515625" style="38" bestFit="1" customWidth="1"/>
    <col min="780" max="780" width="0" style="38" hidden="1" customWidth="1"/>
    <col min="781" max="781" width="32.85546875" style="38" bestFit="1" customWidth="1"/>
    <col min="782" max="1024" width="11.5703125" style="38"/>
    <col min="1025" max="1026" width="2.7109375" style="38" customWidth="1"/>
    <col min="1027" max="1027" width="3.140625" style="38" customWidth="1"/>
    <col min="1028" max="1028" width="2.85546875" style="38" customWidth="1"/>
    <col min="1029" max="1029" width="3.28515625" style="38" customWidth="1"/>
    <col min="1030" max="1030" width="3" style="38" customWidth="1"/>
    <col min="1031" max="1031" width="2.42578125" style="38" customWidth="1"/>
    <col min="1032" max="1032" width="2.28515625" style="38" customWidth="1"/>
    <col min="1033" max="1033" width="5.7109375" style="38" customWidth="1"/>
    <col min="1034" max="1034" width="50.5703125" style="38" customWidth="1"/>
    <col min="1035" max="1035" width="16.28515625" style="38" bestFit="1" customWidth="1"/>
    <col min="1036" max="1036" width="0" style="38" hidden="1" customWidth="1"/>
    <col min="1037" max="1037" width="32.85546875" style="38" bestFit="1" customWidth="1"/>
    <col min="1038" max="1280" width="11.5703125" style="38"/>
    <col min="1281" max="1282" width="2.7109375" style="38" customWidth="1"/>
    <col min="1283" max="1283" width="3.140625" style="38" customWidth="1"/>
    <col min="1284" max="1284" width="2.85546875" style="38" customWidth="1"/>
    <col min="1285" max="1285" width="3.28515625" style="38" customWidth="1"/>
    <col min="1286" max="1286" width="3" style="38" customWidth="1"/>
    <col min="1287" max="1287" width="2.42578125" style="38" customWidth="1"/>
    <col min="1288" max="1288" width="2.28515625" style="38" customWidth="1"/>
    <col min="1289" max="1289" width="5.7109375" style="38" customWidth="1"/>
    <col min="1290" max="1290" width="50.5703125" style="38" customWidth="1"/>
    <col min="1291" max="1291" width="16.28515625" style="38" bestFit="1" customWidth="1"/>
    <col min="1292" max="1292" width="0" style="38" hidden="1" customWidth="1"/>
    <col min="1293" max="1293" width="32.85546875" style="38" bestFit="1" customWidth="1"/>
    <col min="1294" max="1536" width="11.5703125" style="38"/>
    <col min="1537" max="1538" width="2.7109375" style="38" customWidth="1"/>
    <col min="1539" max="1539" width="3.140625" style="38" customWidth="1"/>
    <col min="1540" max="1540" width="2.85546875" style="38" customWidth="1"/>
    <col min="1541" max="1541" width="3.28515625" style="38" customWidth="1"/>
    <col min="1542" max="1542" width="3" style="38" customWidth="1"/>
    <col min="1543" max="1543" width="2.42578125" style="38" customWidth="1"/>
    <col min="1544" max="1544" width="2.28515625" style="38" customWidth="1"/>
    <col min="1545" max="1545" width="5.7109375" style="38" customWidth="1"/>
    <col min="1546" max="1546" width="50.5703125" style="38" customWidth="1"/>
    <col min="1547" max="1547" width="16.28515625" style="38" bestFit="1" customWidth="1"/>
    <col min="1548" max="1548" width="0" style="38" hidden="1" customWidth="1"/>
    <col min="1549" max="1549" width="32.85546875" style="38" bestFit="1" customWidth="1"/>
    <col min="1550" max="1792" width="11.5703125" style="38"/>
    <col min="1793" max="1794" width="2.7109375" style="38" customWidth="1"/>
    <col min="1795" max="1795" width="3.140625" style="38" customWidth="1"/>
    <col min="1796" max="1796" width="2.85546875" style="38" customWidth="1"/>
    <col min="1797" max="1797" width="3.28515625" style="38" customWidth="1"/>
    <col min="1798" max="1798" width="3" style="38" customWidth="1"/>
    <col min="1799" max="1799" width="2.42578125" style="38" customWidth="1"/>
    <col min="1800" max="1800" width="2.28515625" style="38" customWidth="1"/>
    <col min="1801" max="1801" width="5.7109375" style="38" customWidth="1"/>
    <col min="1802" max="1802" width="50.5703125" style="38" customWidth="1"/>
    <col min="1803" max="1803" width="16.28515625" style="38" bestFit="1" customWidth="1"/>
    <col min="1804" max="1804" width="0" style="38" hidden="1" customWidth="1"/>
    <col min="1805" max="1805" width="32.85546875" style="38" bestFit="1" customWidth="1"/>
    <col min="1806" max="2048" width="11.5703125" style="38"/>
    <col min="2049" max="2050" width="2.7109375" style="38" customWidth="1"/>
    <col min="2051" max="2051" width="3.140625" style="38" customWidth="1"/>
    <col min="2052" max="2052" width="2.85546875" style="38" customWidth="1"/>
    <col min="2053" max="2053" width="3.28515625" style="38" customWidth="1"/>
    <col min="2054" max="2054" width="3" style="38" customWidth="1"/>
    <col min="2055" max="2055" width="2.42578125" style="38" customWidth="1"/>
    <col min="2056" max="2056" width="2.28515625" style="38" customWidth="1"/>
    <col min="2057" max="2057" width="5.7109375" style="38" customWidth="1"/>
    <col min="2058" max="2058" width="50.5703125" style="38" customWidth="1"/>
    <col min="2059" max="2059" width="16.28515625" style="38" bestFit="1" customWidth="1"/>
    <col min="2060" max="2060" width="0" style="38" hidden="1" customWidth="1"/>
    <col min="2061" max="2061" width="32.85546875" style="38" bestFit="1" customWidth="1"/>
    <col min="2062" max="2304" width="11.5703125" style="38"/>
    <col min="2305" max="2306" width="2.7109375" style="38" customWidth="1"/>
    <col min="2307" max="2307" width="3.140625" style="38" customWidth="1"/>
    <col min="2308" max="2308" width="2.85546875" style="38" customWidth="1"/>
    <col min="2309" max="2309" width="3.28515625" style="38" customWidth="1"/>
    <col min="2310" max="2310" width="3" style="38" customWidth="1"/>
    <col min="2311" max="2311" width="2.42578125" style="38" customWidth="1"/>
    <col min="2312" max="2312" width="2.28515625" style="38" customWidth="1"/>
    <col min="2313" max="2313" width="5.7109375" style="38" customWidth="1"/>
    <col min="2314" max="2314" width="50.5703125" style="38" customWidth="1"/>
    <col min="2315" max="2315" width="16.28515625" style="38" bestFit="1" customWidth="1"/>
    <col min="2316" max="2316" width="0" style="38" hidden="1" customWidth="1"/>
    <col min="2317" max="2317" width="32.85546875" style="38" bestFit="1" customWidth="1"/>
    <col min="2318" max="2560" width="11.5703125" style="38"/>
    <col min="2561" max="2562" width="2.7109375" style="38" customWidth="1"/>
    <col min="2563" max="2563" width="3.140625" style="38" customWidth="1"/>
    <col min="2564" max="2564" width="2.85546875" style="38" customWidth="1"/>
    <col min="2565" max="2565" width="3.28515625" style="38" customWidth="1"/>
    <col min="2566" max="2566" width="3" style="38" customWidth="1"/>
    <col min="2567" max="2567" width="2.42578125" style="38" customWidth="1"/>
    <col min="2568" max="2568" width="2.28515625" style="38" customWidth="1"/>
    <col min="2569" max="2569" width="5.7109375" style="38" customWidth="1"/>
    <col min="2570" max="2570" width="50.5703125" style="38" customWidth="1"/>
    <col min="2571" max="2571" width="16.28515625" style="38" bestFit="1" customWidth="1"/>
    <col min="2572" max="2572" width="0" style="38" hidden="1" customWidth="1"/>
    <col min="2573" max="2573" width="32.85546875" style="38" bestFit="1" customWidth="1"/>
    <col min="2574" max="2816" width="11.5703125" style="38"/>
    <col min="2817" max="2818" width="2.7109375" style="38" customWidth="1"/>
    <col min="2819" max="2819" width="3.140625" style="38" customWidth="1"/>
    <col min="2820" max="2820" width="2.85546875" style="38" customWidth="1"/>
    <col min="2821" max="2821" width="3.28515625" style="38" customWidth="1"/>
    <col min="2822" max="2822" width="3" style="38" customWidth="1"/>
    <col min="2823" max="2823" width="2.42578125" style="38" customWidth="1"/>
    <col min="2824" max="2824" width="2.28515625" style="38" customWidth="1"/>
    <col min="2825" max="2825" width="5.7109375" style="38" customWidth="1"/>
    <col min="2826" max="2826" width="50.5703125" style="38" customWidth="1"/>
    <col min="2827" max="2827" width="16.28515625" style="38" bestFit="1" customWidth="1"/>
    <col min="2828" max="2828" width="0" style="38" hidden="1" customWidth="1"/>
    <col min="2829" max="2829" width="32.85546875" style="38" bestFit="1" customWidth="1"/>
    <col min="2830" max="3072" width="11.5703125" style="38"/>
    <col min="3073" max="3074" width="2.7109375" style="38" customWidth="1"/>
    <col min="3075" max="3075" width="3.140625" style="38" customWidth="1"/>
    <col min="3076" max="3076" width="2.85546875" style="38" customWidth="1"/>
    <col min="3077" max="3077" width="3.28515625" style="38" customWidth="1"/>
    <col min="3078" max="3078" width="3" style="38" customWidth="1"/>
    <col min="3079" max="3079" width="2.42578125" style="38" customWidth="1"/>
    <col min="3080" max="3080" width="2.28515625" style="38" customWidth="1"/>
    <col min="3081" max="3081" width="5.7109375" style="38" customWidth="1"/>
    <col min="3082" max="3082" width="50.5703125" style="38" customWidth="1"/>
    <col min="3083" max="3083" width="16.28515625" style="38" bestFit="1" customWidth="1"/>
    <col min="3084" max="3084" width="0" style="38" hidden="1" customWidth="1"/>
    <col min="3085" max="3085" width="32.85546875" style="38" bestFit="1" customWidth="1"/>
    <col min="3086" max="3328" width="11.5703125" style="38"/>
    <col min="3329" max="3330" width="2.7109375" style="38" customWidth="1"/>
    <col min="3331" max="3331" width="3.140625" style="38" customWidth="1"/>
    <col min="3332" max="3332" width="2.85546875" style="38" customWidth="1"/>
    <col min="3333" max="3333" width="3.28515625" style="38" customWidth="1"/>
    <col min="3334" max="3334" width="3" style="38" customWidth="1"/>
    <col min="3335" max="3335" width="2.42578125" style="38" customWidth="1"/>
    <col min="3336" max="3336" width="2.28515625" style="38" customWidth="1"/>
    <col min="3337" max="3337" width="5.7109375" style="38" customWidth="1"/>
    <col min="3338" max="3338" width="50.5703125" style="38" customWidth="1"/>
    <col min="3339" max="3339" width="16.28515625" style="38" bestFit="1" customWidth="1"/>
    <col min="3340" max="3340" width="0" style="38" hidden="1" customWidth="1"/>
    <col min="3341" max="3341" width="32.85546875" style="38" bestFit="1" customWidth="1"/>
    <col min="3342" max="3584" width="11.5703125" style="38"/>
    <col min="3585" max="3586" width="2.7109375" style="38" customWidth="1"/>
    <col min="3587" max="3587" width="3.140625" style="38" customWidth="1"/>
    <col min="3588" max="3588" width="2.85546875" style="38" customWidth="1"/>
    <col min="3589" max="3589" width="3.28515625" style="38" customWidth="1"/>
    <col min="3590" max="3590" width="3" style="38" customWidth="1"/>
    <col min="3591" max="3591" width="2.42578125" style="38" customWidth="1"/>
    <col min="3592" max="3592" width="2.28515625" style="38" customWidth="1"/>
    <col min="3593" max="3593" width="5.7109375" style="38" customWidth="1"/>
    <col min="3594" max="3594" width="50.5703125" style="38" customWidth="1"/>
    <col min="3595" max="3595" width="16.28515625" style="38" bestFit="1" customWidth="1"/>
    <col min="3596" max="3596" width="0" style="38" hidden="1" customWidth="1"/>
    <col min="3597" max="3597" width="32.85546875" style="38" bestFit="1" customWidth="1"/>
    <col min="3598" max="3840" width="11.5703125" style="38"/>
    <col min="3841" max="3842" width="2.7109375" style="38" customWidth="1"/>
    <col min="3843" max="3843" width="3.140625" style="38" customWidth="1"/>
    <col min="3844" max="3844" width="2.85546875" style="38" customWidth="1"/>
    <col min="3845" max="3845" width="3.28515625" style="38" customWidth="1"/>
    <col min="3846" max="3846" width="3" style="38" customWidth="1"/>
    <col min="3847" max="3847" width="2.42578125" style="38" customWidth="1"/>
    <col min="3848" max="3848" width="2.28515625" style="38" customWidth="1"/>
    <col min="3849" max="3849" width="5.7109375" style="38" customWidth="1"/>
    <col min="3850" max="3850" width="50.5703125" style="38" customWidth="1"/>
    <col min="3851" max="3851" width="16.28515625" style="38" bestFit="1" customWidth="1"/>
    <col min="3852" max="3852" width="0" style="38" hidden="1" customWidth="1"/>
    <col min="3853" max="3853" width="32.85546875" style="38" bestFit="1" customWidth="1"/>
    <col min="3854" max="4096" width="11.5703125" style="38"/>
    <col min="4097" max="4098" width="2.7109375" style="38" customWidth="1"/>
    <col min="4099" max="4099" width="3.140625" style="38" customWidth="1"/>
    <col min="4100" max="4100" width="2.85546875" style="38" customWidth="1"/>
    <col min="4101" max="4101" width="3.28515625" style="38" customWidth="1"/>
    <col min="4102" max="4102" width="3" style="38" customWidth="1"/>
    <col min="4103" max="4103" width="2.42578125" style="38" customWidth="1"/>
    <col min="4104" max="4104" width="2.28515625" style="38" customWidth="1"/>
    <col min="4105" max="4105" width="5.7109375" style="38" customWidth="1"/>
    <col min="4106" max="4106" width="50.5703125" style="38" customWidth="1"/>
    <col min="4107" max="4107" width="16.28515625" style="38" bestFit="1" customWidth="1"/>
    <col min="4108" max="4108" width="0" style="38" hidden="1" customWidth="1"/>
    <col min="4109" max="4109" width="32.85546875" style="38" bestFit="1" customWidth="1"/>
    <col min="4110" max="4352" width="11.5703125" style="38"/>
    <col min="4353" max="4354" width="2.7109375" style="38" customWidth="1"/>
    <col min="4355" max="4355" width="3.140625" style="38" customWidth="1"/>
    <col min="4356" max="4356" width="2.85546875" style="38" customWidth="1"/>
    <col min="4357" max="4357" width="3.28515625" style="38" customWidth="1"/>
    <col min="4358" max="4358" width="3" style="38" customWidth="1"/>
    <col min="4359" max="4359" width="2.42578125" style="38" customWidth="1"/>
    <col min="4360" max="4360" width="2.28515625" style="38" customWidth="1"/>
    <col min="4361" max="4361" width="5.7109375" style="38" customWidth="1"/>
    <col min="4362" max="4362" width="50.5703125" style="38" customWidth="1"/>
    <col min="4363" max="4363" width="16.28515625" style="38" bestFit="1" customWidth="1"/>
    <col min="4364" max="4364" width="0" style="38" hidden="1" customWidth="1"/>
    <col min="4365" max="4365" width="32.85546875" style="38" bestFit="1" customWidth="1"/>
    <col min="4366" max="4608" width="11.5703125" style="38"/>
    <col min="4609" max="4610" width="2.7109375" style="38" customWidth="1"/>
    <col min="4611" max="4611" width="3.140625" style="38" customWidth="1"/>
    <col min="4612" max="4612" width="2.85546875" style="38" customWidth="1"/>
    <col min="4613" max="4613" width="3.28515625" style="38" customWidth="1"/>
    <col min="4614" max="4614" width="3" style="38" customWidth="1"/>
    <col min="4615" max="4615" width="2.42578125" style="38" customWidth="1"/>
    <col min="4616" max="4616" width="2.28515625" style="38" customWidth="1"/>
    <col min="4617" max="4617" width="5.7109375" style="38" customWidth="1"/>
    <col min="4618" max="4618" width="50.5703125" style="38" customWidth="1"/>
    <col min="4619" max="4619" width="16.28515625" style="38" bestFit="1" customWidth="1"/>
    <col min="4620" max="4620" width="0" style="38" hidden="1" customWidth="1"/>
    <col min="4621" max="4621" width="32.85546875" style="38" bestFit="1" customWidth="1"/>
    <col min="4622" max="4864" width="11.5703125" style="38"/>
    <col min="4865" max="4866" width="2.7109375" style="38" customWidth="1"/>
    <col min="4867" max="4867" width="3.140625" style="38" customWidth="1"/>
    <col min="4868" max="4868" width="2.85546875" style="38" customWidth="1"/>
    <col min="4869" max="4869" width="3.28515625" style="38" customWidth="1"/>
    <col min="4870" max="4870" width="3" style="38" customWidth="1"/>
    <col min="4871" max="4871" width="2.42578125" style="38" customWidth="1"/>
    <col min="4872" max="4872" width="2.28515625" style="38" customWidth="1"/>
    <col min="4873" max="4873" width="5.7109375" style="38" customWidth="1"/>
    <col min="4874" max="4874" width="50.5703125" style="38" customWidth="1"/>
    <col min="4875" max="4875" width="16.28515625" style="38" bestFit="1" customWidth="1"/>
    <col min="4876" max="4876" width="0" style="38" hidden="1" customWidth="1"/>
    <col min="4877" max="4877" width="32.85546875" style="38" bestFit="1" customWidth="1"/>
    <col min="4878" max="5120" width="11.5703125" style="38"/>
    <col min="5121" max="5122" width="2.7109375" style="38" customWidth="1"/>
    <col min="5123" max="5123" width="3.140625" style="38" customWidth="1"/>
    <col min="5124" max="5124" width="2.85546875" style="38" customWidth="1"/>
    <col min="5125" max="5125" width="3.28515625" style="38" customWidth="1"/>
    <col min="5126" max="5126" width="3" style="38" customWidth="1"/>
    <col min="5127" max="5127" width="2.42578125" style="38" customWidth="1"/>
    <col min="5128" max="5128" width="2.28515625" style="38" customWidth="1"/>
    <col min="5129" max="5129" width="5.7109375" style="38" customWidth="1"/>
    <col min="5130" max="5130" width="50.5703125" style="38" customWidth="1"/>
    <col min="5131" max="5131" width="16.28515625" style="38" bestFit="1" customWidth="1"/>
    <col min="5132" max="5132" width="0" style="38" hidden="1" customWidth="1"/>
    <col min="5133" max="5133" width="32.85546875" style="38" bestFit="1" customWidth="1"/>
    <col min="5134" max="5376" width="11.5703125" style="38"/>
    <col min="5377" max="5378" width="2.7109375" style="38" customWidth="1"/>
    <col min="5379" max="5379" width="3.140625" style="38" customWidth="1"/>
    <col min="5380" max="5380" width="2.85546875" style="38" customWidth="1"/>
    <col min="5381" max="5381" width="3.28515625" style="38" customWidth="1"/>
    <col min="5382" max="5382" width="3" style="38" customWidth="1"/>
    <col min="5383" max="5383" width="2.42578125" style="38" customWidth="1"/>
    <col min="5384" max="5384" width="2.28515625" style="38" customWidth="1"/>
    <col min="5385" max="5385" width="5.7109375" style="38" customWidth="1"/>
    <col min="5386" max="5386" width="50.5703125" style="38" customWidth="1"/>
    <col min="5387" max="5387" width="16.28515625" style="38" bestFit="1" customWidth="1"/>
    <col min="5388" max="5388" width="0" style="38" hidden="1" customWidth="1"/>
    <col min="5389" max="5389" width="32.85546875" style="38" bestFit="1" customWidth="1"/>
    <col min="5390" max="5632" width="11.5703125" style="38"/>
    <col min="5633" max="5634" width="2.7109375" style="38" customWidth="1"/>
    <col min="5635" max="5635" width="3.140625" style="38" customWidth="1"/>
    <col min="5636" max="5636" width="2.85546875" style="38" customWidth="1"/>
    <col min="5637" max="5637" width="3.28515625" style="38" customWidth="1"/>
    <col min="5638" max="5638" width="3" style="38" customWidth="1"/>
    <col min="5639" max="5639" width="2.42578125" style="38" customWidth="1"/>
    <col min="5640" max="5640" width="2.28515625" style="38" customWidth="1"/>
    <col min="5641" max="5641" width="5.7109375" style="38" customWidth="1"/>
    <col min="5642" max="5642" width="50.5703125" style="38" customWidth="1"/>
    <col min="5643" max="5643" width="16.28515625" style="38" bestFit="1" customWidth="1"/>
    <col min="5644" max="5644" width="0" style="38" hidden="1" customWidth="1"/>
    <col min="5645" max="5645" width="32.85546875" style="38" bestFit="1" customWidth="1"/>
    <col min="5646" max="5888" width="11.5703125" style="38"/>
    <col min="5889" max="5890" width="2.7109375" style="38" customWidth="1"/>
    <col min="5891" max="5891" width="3.140625" style="38" customWidth="1"/>
    <col min="5892" max="5892" width="2.85546875" style="38" customWidth="1"/>
    <col min="5893" max="5893" width="3.28515625" style="38" customWidth="1"/>
    <col min="5894" max="5894" width="3" style="38" customWidth="1"/>
    <col min="5895" max="5895" width="2.42578125" style="38" customWidth="1"/>
    <col min="5896" max="5896" width="2.28515625" style="38" customWidth="1"/>
    <col min="5897" max="5897" width="5.7109375" style="38" customWidth="1"/>
    <col min="5898" max="5898" width="50.5703125" style="38" customWidth="1"/>
    <col min="5899" max="5899" width="16.28515625" style="38" bestFit="1" customWidth="1"/>
    <col min="5900" max="5900" width="0" style="38" hidden="1" customWidth="1"/>
    <col min="5901" max="5901" width="32.85546875" style="38" bestFit="1" customWidth="1"/>
    <col min="5902" max="6144" width="11.5703125" style="38"/>
    <col min="6145" max="6146" width="2.7109375" style="38" customWidth="1"/>
    <col min="6147" max="6147" width="3.140625" style="38" customWidth="1"/>
    <col min="6148" max="6148" width="2.85546875" style="38" customWidth="1"/>
    <col min="6149" max="6149" width="3.28515625" style="38" customWidth="1"/>
    <col min="6150" max="6150" width="3" style="38" customWidth="1"/>
    <col min="6151" max="6151" width="2.42578125" style="38" customWidth="1"/>
    <col min="6152" max="6152" width="2.28515625" style="38" customWidth="1"/>
    <col min="6153" max="6153" width="5.7109375" style="38" customWidth="1"/>
    <col min="6154" max="6154" width="50.5703125" style="38" customWidth="1"/>
    <col min="6155" max="6155" width="16.28515625" style="38" bestFit="1" customWidth="1"/>
    <col min="6156" max="6156" width="0" style="38" hidden="1" customWidth="1"/>
    <col min="6157" max="6157" width="32.85546875" style="38" bestFit="1" customWidth="1"/>
    <col min="6158" max="6400" width="11.5703125" style="38"/>
    <col min="6401" max="6402" width="2.7109375" style="38" customWidth="1"/>
    <col min="6403" max="6403" width="3.140625" style="38" customWidth="1"/>
    <col min="6404" max="6404" width="2.85546875" style="38" customWidth="1"/>
    <col min="6405" max="6405" width="3.28515625" style="38" customWidth="1"/>
    <col min="6406" max="6406" width="3" style="38" customWidth="1"/>
    <col min="6407" max="6407" width="2.42578125" style="38" customWidth="1"/>
    <col min="6408" max="6408" width="2.28515625" style="38" customWidth="1"/>
    <col min="6409" max="6409" width="5.7109375" style="38" customWidth="1"/>
    <col min="6410" max="6410" width="50.5703125" style="38" customWidth="1"/>
    <col min="6411" max="6411" width="16.28515625" style="38" bestFit="1" customWidth="1"/>
    <col min="6412" max="6412" width="0" style="38" hidden="1" customWidth="1"/>
    <col min="6413" max="6413" width="32.85546875" style="38" bestFit="1" customWidth="1"/>
    <col min="6414" max="6656" width="11.5703125" style="38"/>
    <col min="6657" max="6658" width="2.7109375" style="38" customWidth="1"/>
    <col min="6659" max="6659" width="3.140625" style="38" customWidth="1"/>
    <col min="6660" max="6660" width="2.85546875" style="38" customWidth="1"/>
    <col min="6661" max="6661" width="3.28515625" style="38" customWidth="1"/>
    <col min="6662" max="6662" width="3" style="38" customWidth="1"/>
    <col min="6663" max="6663" width="2.42578125" style="38" customWidth="1"/>
    <col min="6664" max="6664" width="2.28515625" style="38" customWidth="1"/>
    <col min="6665" max="6665" width="5.7109375" style="38" customWidth="1"/>
    <col min="6666" max="6666" width="50.5703125" style="38" customWidth="1"/>
    <col min="6667" max="6667" width="16.28515625" style="38" bestFit="1" customWidth="1"/>
    <col min="6668" max="6668" width="0" style="38" hidden="1" customWidth="1"/>
    <col min="6669" max="6669" width="32.85546875" style="38" bestFit="1" customWidth="1"/>
    <col min="6670" max="6912" width="11.5703125" style="38"/>
    <col min="6913" max="6914" width="2.7109375" style="38" customWidth="1"/>
    <col min="6915" max="6915" width="3.140625" style="38" customWidth="1"/>
    <col min="6916" max="6916" width="2.85546875" style="38" customWidth="1"/>
    <col min="6917" max="6917" width="3.28515625" style="38" customWidth="1"/>
    <col min="6918" max="6918" width="3" style="38" customWidth="1"/>
    <col min="6919" max="6919" width="2.42578125" style="38" customWidth="1"/>
    <col min="6920" max="6920" width="2.28515625" style="38" customWidth="1"/>
    <col min="6921" max="6921" width="5.7109375" style="38" customWidth="1"/>
    <col min="6922" max="6922" width="50.5703125" style="38" customWidth="1"/>
    <col min="6923" max="6923" width="16.28515625" style="38" bestFit="1" customWidth="1"/>
    <col min="6924" max="6924" width="0" style="38" hidden="1" customWidth="1"/>
    <col min="6925" max="6925" width="32.85546875" style="38" bestFit="1" customWidth="1"/>
    <col min="6926" max="7168" width="11.5703125" style="38"/>
    <col min="7169" max="7170" width="2.7109375" style="38" customWidth="1"/>
    <col min="7171" max="7171" width="3.140625" style="38" customWidth="1"/>
    <col min="7172" max="7172" width="2.85546875" style="38" customWidth="1"/>
    <col min="7173" max="7173" width="3.28515625" style="38" customWidth="1"/>
    <col min="7174" max="7174" width="3" style="38" customWidth="1"/>
    <col min="7175" max="7175" width="2.42578125" style="38" customWidth="1"/>
    <col min="7176" max="7176" width="2.28515625" style="38" customWidth="1"/>
    <col min="7177" max="7177" width="5.7109375" style="38" customWidth="1"/>
    <col min="7178" max="7178" width="50.5703125" style="38" customWidth="1"/>
    <col min="7179" max="7179" width="16.28515625" style="38" bestFit="1" customWidth="1"/>
    <col min="7180" max="7180" width="0" style="38" hidden="1" customWidth="1"/>
    <col min="7181" max="7181" width="32.85546875" style="38" bestFit="1" customWidth="1"/>
    <col min="7182" max="7424" width="11.5703125" style="38"/>
    <col min="7425" max="7426" width="2.7109375" style="38" customWidth="1"/>
    <col min="7427" max="7427" width="3.140625" style="38" customWidth="1"/>
    <col min="7428" max="7428" width="2.85546875" style="38" customWidth="1"/>
    <col min="7429" max="7429" width="3.28515625" style="38" customWidth="1"/>
    <col min="7430" max="7430" width="3" style="38" customWidth="1"/>
    <col min="7431" max="7431" width="2.42578125" style="38" customWidth="1"/>
    <col min="7432" max="7432" width="2.28515625" style="38" customWidth="1"/>
    <col min="7433" max="7433" width="5.7109375" style="38" customWidth="1"/>
    <col min="7434" max="7434" width="50.5703125" style="38" customWidth="1"/>
    <col min="7435" max="7435" width="16.28515625" style="38" bestFit="1" customWidth="1"/>
    <col min="7436" max="7436" width="0" style="38" hidden="1" customWidth="1"/>
    <col min="7437" max="7437" width="32.85546875" style="38" bestFit="1" customWidth="1"/>
    <col min="7438" max="7680" width="11.5703125" style="38"/>
    <col min="7681" max="7682" width="2.7109375" style="38" customWidth="1"/>
    <col min="7683" max="7683" width="3.140625" style="38" customWidth="1"/>
    <col min="7684" max="7684" width="2.85546875" style="38" customWidth="1"/>
    <col min="7685" max="7685" width="3.28515625" style="38" customWidth="1"/>
    <col min="7686" max="7686" width="3" style="38" customWidth="1"/>
    <col min="7687" max="7687" width="2.42578125" style="38" customWidth="1"/>
    <col min="7688" max="7688" width="2.28515625" style="38" customWidth="1"/>
    <col min="7689" max="7689" width="5.7109375" style="38" customWidth="1"/>
    <col min="7690" max="7690" width="50.5703125" style="38" customWidth="1"/>
    <col min="7691" max="7691" width="16.28515625" style="38" bestFit="1" customWidth="1"/>
    <col min="7692" max="7692" width="0" style="38" hidden="1" customWidth="1"/>
    <col min="7693" max="7693" width="32.85546875" style="38" bestFit="1" customWidth="1"/>
    <col min="7694" max="7936" width="11.5703125" style="38"/>
    <col min="7937" max="7938" width="2.7109375" style="38" customWidth="1"/>
    <col min="7939" max="7939" width="3.140625" style="38" customWidth="1"/>
    <col min="7940" max="7940" width="2.85546875" style="38" customWidth="1"/>
    <col min="7941" max="7941" width="3.28515625" style="38" customWidth="1"/>
    <col min="7942" max="7942" width="3" style="38" customWidth="1"/>
    <col min="7943" max="7943" width="2.42578125" style="38" customWidth="1"/>
    <col min="7944" max="7944" width="2.28515625" style="38" customWidth="1"/>
    <col min="7945" max="7945" width="5.7109375" style="38" customWidth="1"/>
    <col min="7946" max="7946" width="50.5703125" style="38" customWidth="1"/>
    <col min="7947" max="7947" width="16.28515625" style="38" bestFit="1" customWidth="1"/>
    <col min="7948" max="7948" width="0" style="38" hidden="1" customWidth="1"/>
    <col min="7949" max="7949" width="32.85546875" style="38" bestFit="1" customWidth="1"/>
    <col min="7950" max="8192" width="11.5703125" style="38"/>
    <col min="8193" max="8194" width="2.7109375" style="38" customWidth="1"/>
    <col min="8195" max="8195" width="3.140625" style="38" customWidth="1"/>
    <col min="8196" max="8196" width="2.85546875" style="38" customWidth="1"/>
    <col min="8197" max="8197" width="3.28515625" style="38" customWidth="1"/>
    <col min="8198" max="8198" width="3" style="38" customWidth="1"/>
    <col min="8199" max="8199" width="2.42578125" style="38" customWidth="1"/>
    <col min="8200" max="8200" width="2.28515625" style="38" customWidth="1"/>
    <col min="8201" max="8201" width="5.7109375" style="38" customWidth="1"/>
    <col min="8202" max="8202" width="50.5703125" style="38" customWidth="1"/>
    <col min="8203" max="8203" width="16.28515625" style="38" bestFit="1" customWidth="1"/>
    <col min="8204" max="8204" width="0" style="38" hidden="1" customWidth="1"/>
    <col min="8205" max="8205" width="32.85546875" style="38" bestFit="1" customWidth="1"/>
    <col min="8206" max="8448" width="11.5703125" style="38"/>
    <col min="8449" max="8450" width="2.7109375" style="38" customWidth="1"/>
    <col min="8451" max="8451" width="3.140625" style="38" customWidth="1"/>
    <col min="8452" max="8452" width="2.85546875" style="38" customWidth="1"/>
    <col min="8453" max="8453" width="3.28515625" style="38" customWidth="1"/>
    <col min="8454" max="8454" width="3" style="38" customWidth="1"/>
    <col min="8455" max="8455" width="2.42578125" style="38" customWidth="1"/>
    <col min="8456" max="8456" width="2.28515625" style="38" customWidth="1"/>
    <col min="8457" max="8457" width="5.7109375" style="38" customWidth="1"/>
    <col min="8458" max="8458" width="50.5703125" style="38" customWidth="1"/>
    <col min="8459" max="8459" width="16.28515625" style="38" bestFit="1" customWidth="1"/>
    <col min="8460" max="8460" width="0" style="38" hidden="1" customWidth="1"/>
    <col min="8461" max="8461" width="32.85546875" style="38" bestFit="1" customWidth="1"/>
    <col min="8462" max="8704" width="11.5703125" style="38"/>
    <col min="8705" max="8706" width="2.7109375" style="38" customWidth="1"/>
    <col min="8707" max="8707" width="3.140625" style="38" customWidth="1"/>
    <col min="8708" max="8708" width="2.85546875" style="38" customWidth="1"/>
    <col min="8709" max="8709" width="3.28515625" style="38" customWidth="1"/>
    <col min="8710" max="8710" width="3" style="38" customWidth="1"/>
    <col min="8711" max="8711" width="2.42578125" style="38" customWidth="1"/>
    <col min="8712" max="8712" width="2.28515625" style="38" customWidth="1"/>
    <col min="8713" max="8713" width="5.7109375" style="38" customWidth="1"/>
    <col min="8714" max="8714" width="50.5703125" style="38" customWidth="1"/>
    <col min="8715" max="8715" width="16.28515625" style="38" bestFit="1" customWidth="1"/>
    <col min="8716" max="8716" width="0" style="38" hidden="1" customWidth="1"/>
    <col min="8717" max="8717" width="32.85546875" style="38" bestFit="1" customWidth="1"/>
    <col min="8718" max="8960" width="11.5703125" style="38"/>
    <col min="8961" max="8962" width="2.7109375" style="38" customWidth="1"/>
    <col min="8963" max="8963" width="3.140625" style="38" customWidth="1"/>
    <col min="8964" max="8964" width="2.85546875" style="38" customWidth="1"/>
    <col min="8965" max="8965" width="3.28515625" style="38" customWidth="1"/>
    <col min="8966" max="8966" width="3" style="38" customWidth="1"/>
    <col min="8967" max="8967" width="2.42578125" style="38" customWidth="1"/>
    <col min="8968" max="8968" width="2.28515625" style="38" customWidth="1"/>
    <col min="8969" max="8969" width="5.7109375" style="38" customWidth="1"/>
    <col min="8970" max="8970" width="50.5703125" style="38" customWidth="1"/>
    <col min="8971" max="8971" width="16.28515625" style="38" bestFit="1" customWidth="1"/>
    <col min="8972" max="8972" width="0" style="38" hidden="1" customWidth="1"/>
    <col min="8973" max="8973" width="32.85546875" style="38" bestFit="1" customWidth="1"/>
    <col min="8974" max="9216" width="11.5703125" style="38"/>
    <col min="9217" max="9218" width="2.7109375" style="38" customWidth="1"/>
    <col min="9219" max="9219" width="3.140625" style="38" customWidth="1"/>
    <col min="9220" max="9220" width="2.85546875" style="38" customWidth="1"/>
    <col min="9221" max="9221" width="3.28515625" style="38" customWidth="1"/>
    <col min="9222" max="9222" width="3" style="38" customWidth="1"/>
    <col min="9223" max="9223" width="2.42578125" style="38" customWidth="1"/>
    <col min="9224" max="9224" width="2.28515625" style="38" customWidth="1"/>
    <col min="9225" max="9225" width="5.7109375" style="38" customWidth="1"/>
    <col min="9226" max="9226" width="50.5703125" style="38" customWidth="1"/>
    <col min="9227" max="9227" width="16.28515625" style="38" bestFit="1" customWidth="1"/>
    <col min="9228" max="9228" width="0" style="38" hidden="1" customWidth="1"/>
    <col min="9229" max="9229" width="32.85546875" style="38" bestFit="1" customWidth="1"/>
    <col min="9230" max="9472" width="11.5703125" style="38"/>
    <col min="9473" max="9474" width="2.7109375" style="38" customWidth="1"/>
    <col min="9475" max="9475" width="3.140625" style="38" customWidth="1"/>
    <col min="9476" max="9476" width="2.85546875" style="38" customWidth="1"/>
    <col min="9477" max="9477" width="3.28515625" style="38" customWidth="1"/>
    <col min="9478" max="9478" width="3" style="38" customWidth="1"/>
    <col min="9479" max="9479" width="2.42578125" style="38" customWidth="1"/>
    <col min="9480" max="9480" width="2.28515625" style="38" customWidth="1"/>
    <col min="9481" max="9481" width="5.7109375" style="38" customWidth="1"/>
    <col min="9482" max="9482" width="50.5703125" style="38" customWidth="1"/>
    <col min="9483" max="9483" width="16.28515625" style="38" bestFit="1" customWidth="1"/>
    <col min="9484" max="9484" width="0" style="38" hidden="1" customWidth="1"/>
    <col min="9485" max="9485" width="32.85546875" style="38" bestFit="1" customWidth="1"/>
    <col min="9486" max="9728" width="11.5703125" style="38"/>
    <col min="9729" max="9730" width="2.7109375" style="38" customWidth="1"/>
    <col min="9731" max="9731" width="3.140625" style="38" customWidth="1"/>
    <col min="9732" max="9732" width="2.85546875" style="38" customWidth="1"/>
    <col min="9733" max="9733" width="3.28515625" style="38" customWidth="1"/>
    <col min="9734" max="9734" width="3" style="38" customWidth="1"/>
    <col min="9735" max="9735" width="2.42578125" style="38" customWidth="1"/>
    <col min="9736" max="9736" width="2.28515625" style="38" customWidth="1"/>
    <col min="9737" max="9737" width="5.7109375" style="38" customWidth="1"/>
    <col min="9738" max="9738" width="50.5703125" style="38" customWidth="1"/>
    <col min="9739" max="9739" width="16.28515625" style="38" bestFit="1" customWidth="1"/>
    <col min="9740" max="9740" width="0" style="38" hidden="1" customWidth="1"/>
    <col min="9741" max="9741" width="32.85546875" style="38" bestFit="1" customWidth="1"/>
    <col min="9742" max="9984" width="11.5703125" style="38"/>
    <col min="9985" max="9986" width="2.7109375" style="38" customWidth="1"/>
    <col min="9987" max="9987" width="3.140625" style="38" customWidth="1"/>
    <col min="9988" max="9988" width="2.85546875" style="38" customWidth="1"/>
    <col min="9989" max="9989" width="3.28515625" style="38" customWidth="1"/>
    <col min="9990" max="9990" width="3" style="38" customWidth="1"/>
    <col min="9991" max="9991" width="2.42578125" style="38" customWidth="1"/>
    <col min="9992" max="9992" width="2.28515625" style="38" customWidth="1"/>
    <col min="9993" max="9993" width="5.7109375" style="38" customWidth="1"/>
    <col min="9994" max="9994" width="50.5703125" style="38" customWidth="1"/>
    <col min="9995" max="9995" width="16.28515625" style="38" bestFit="1" customWidth="1"/>
    <col min="9996" max="9996" width="0" style="38" hidden="1" customWidth="1"/>
    <col min="9997" max="9997" width="32.85546875" style="38" bestFit="1" customWidth="1"/>
    <col min="9998" max="10240" width="11.5703125" style="38"/>
    <col min="10241" max="10242" width="2.7109375" style="38" customWidth="1"/>
    <col min="10243" max="10243" width="3.140625" style="38" customWidth="1"/>
    <col min="10244" max="10244" width="2.85546875" style="38" customWidth="1"/>
    <col min="10245" max="10245" width="3.28515625" style="38" customWidth="1"/>
    <col min="10246" max="10246" width="3" style="38" customWidth="1"/>
    <col min="10247" max="10247" width="2.42578125" style="38" customWidth="1"/>
    <col min="10248" max="10248" width="2.28515625" style="38" customWidth="1"/>
    <col min="10249" max="10249" width="5.7109375" style="38" customWidth="1"/>
    <col min="10250" max="10250" width="50.5703125" style="38" customWidth="1"/>
    <col min="10251" max="10251" width="16.28515625" style="38" bestFit="1" customWidth="1"/>
    <col min="10252" max="10252" width="0" style="38" hidden="1" customWidth="1"/>
    <col min="10253" max="10253" width="32.85546875" style="38" bestFit="1" customWidth="1"/>
    <col min="10254" max="10496" width="11.5703125" style="38"/>
    <col min="10497" max="10498" width="2.7109375" style="38" customWidth="1"/>
    <col min="10499" max="10499" width="3.140625" style="38" customWidth="1"/>
    <col min="10500" max="10500" width="2.85546875" style="38" customWidth="1"/>
    <col min="10501" max="10501" width="3.28515625" style="38" customWidth="1"/>
    <col min="10502" max="10502" width="3" style="38" customWidth="1"/>
    <col min="10503" max="10503" width="2.42578125" style="38" customWidth="1"/>
    <col min="10504" max="10504" width="2.28515625" style="38" customWidth="1"/>
    <col min="10505" max="10505" width="5.7109375" style="38" customWidth="1"/>
    <col min="10506" max="10506" width="50.5703125" style="38" customWidth="1"/>
    <col min="10507" max="10507" width="16.28515625" style="38" bestFit="1" customWidth="1"/>
    <col min="10508" max="10508" width="0" style="38" hidden="1" customWidth="1"/>
    <col min="10509" max="10509" width="32.85546875" style="38" bestFit="1" customWidth="1"/>
    <col min="10510" max="10752" width="11.5703125" style="38"/>
    <col min="10753" max="10754" width="2.7109375" style="38" customWidth="1"/>
    <col min="10755" max="10755" width="3.140625" style="38" customWidth="1"/>
    <col min="10756" max="10756" width="2.85546875" style="38" customWidth="1"/>
    <col min="10757" max="10757" width="3.28515625" style="38" customWidth="1"/>
    <col min="10758" max="10758" width="3" style="38" customWidth="1"/>
    <col min="10759" max="10759" width="2.42578125" style="38" customWidth="1"/>
    <col min="10760" max="10760" width="2.28515625" style="38" customWidth="1"/>
    <col min="10761" max="10761" width="5.7109375" style="38" customWidth="1"/>
    <col min="10762" max="10762" width="50.5703125" style="38" customWidth="1"/>
    <col min="10763" max="10763" width="16.28515625" style="38" bestFit="1" customWidth="1"/>
    <col min="10764" max="10764" width="0" style="38" hidden="1" customWidth="1"/>
    <col min="10765" max="10765" width="32.85546875" style="38" bestFit="1" customWidth="1"/>
    <col min="10766" max="11008" width="11.5703125" style="38"/>
    <col min="11009" max="11010" width="2.7109375" style="38" customWidth="1"/>
    <col min="11011" max="11011" width="3.140625" style="38" customWidth="1"/>
    <col min="11012" max="11012" width="2.85546875" style="38" customWidth="1"/>
    <col min="11013" max="11013" width="3.28515625" style="38" customWidth="1"/>
    <col min="11014" max="11014" width="3" style="38" customWidth="1"/>
    <col min="11015" max="11015" width="2.42578125" style="38" customWidth="1"/>
    <col min="11016" max="11016" width="2.28515625" style="38" customWidth="1"/>
    <col min="11017" max="11017" width="5.7109375" style="38" customWidth="1"/>
    <col min="11018" max="11018" width="50.5703125" style="38" customWidth="1"/>
    <col min="11019" max="11019" width="16.28515625" style="38" bestFit="1" customWidth="1"/>
    <col min="11020" max="11020" width="0" style="38" hidden="1" customWidth="1"/>
    <col min="11021" max="11021" width="32.85546875" style="38" bestFit="1" customWidth="1"/>
    <col min="11022" max="11264" width="11.5703125" style="38"/>
    <col min="11265" max="11266" width="2.7109375" style="38" customWidth="1"/>
    <col min="11267" max="11267" width="3.140625" style="38" customWidth="1"/>
    <col min="11268" max="11268" width="2.85546875" style="38" customWidth="1"/>
    <col min="11269" max="11269" width="3.28515625" style="38" customWidth="1"/>
    <col min="11270" max="11270" width="3" style="38" customWidth="1"/>
    <col min="11271" max="11271" width="2.42578125" style="38" customWidth="1"/>
    <col min="11272" max="11272" width="2.28515625" style="38" customWidth="1"/>
    <col min="11273" max="11273" width="5.7109375" style="38" customWidth="1"/>
    <col min="11274" max="11274" width="50.5703125" style="38" customWidth="1"/>
    <col min="11275" max="11275" width="16.28515625" style="38" bestFit="1" customWidth="1"/>
    <col min="11276" max="11276" width="0" style="38" hidden="1" customWidth="1"/>
    <col min="11277" max="11277" width="32.85546875" style="38" bestFit="1" customWidth="1"/>
    <col min="11278" max="11520" width="11.5703125" style="38"/>
    <col min="11521" max="11522" width="2.7109375" style="38" customWidth="1"/>
    <col min="11523" max="11523" width="3.140625" style="38" customWidth="1"/>
    <col min="11524" max="11524" width="2.85546875" style="38" customWidth="1"/>
    <col min="11525" max="11525" width="3.28515625" style="38" customWidth="1"/>
    <col min="11526" max="11526" width="3" style="38" customWidth="1"/>
    <col min="11527" max="11527" width="2.42578125" style="38" customWidth="1"/>
    <col min="11528" max="11528" width="2.28515625" style="38" customWidth="1"/>
    <col min="11529" max="11529" width="5.7109375" style="38" customWidth="1"/>
    <col min="11530" max="11530" width="50.5703125" style="38" customWidth="1"/>
    <col min="11531" max="11531" width="16.28515625" style="38" bestFit="1" customWidth="1"/>
    <col min="11532" max="11532" width="0" style="38" hidden="1" customWidth="1"/>
    <col min="11533" max="11533" width="32.85546875" style="38" bestFit="1" customWidth="1"/>
    <col min="11534" max="11776" width="11.5703125" style="38"/>
    <col min="11777" max="11778" width="2.7109375" style="38" customWidth="1"/>
    <col min="11779" max="11779" width="3.140625" style="38" customWidth="1"/>
    <col min="11780" max="11780" width="2.85546875" style="38" customWidth="1"/>
    <col min="11781" max="11781" width="3.28515625" style="38" customWidth="1"/>
    <col min="11782" max="11782" width="3" style="38" customWidth="1"/>
    <col min="11783" max="11783" width="2.42578125" style="38" customWidth="1"/>
    <col min="11784" max="11784" width="2.28515625" style="38" customWidth="1"/>
    <col min="11785" max="11785" width="5.7109375" style="38" customWidth="1"/>
    <col min="11786" max="11786" width="50.5703125" style="38" customWidth="1"/>
    <col min="11787" max="11787" width="16.28515625" style="38" bestFit="1" customWidth="1"/>
    <col min="11788" max="11788" width="0" style="38" hidden="1" customWidth="1"/>
    <col min="11789" max="11789" width="32.85546875" style="38" bestFit="1" customWidth="1"/>
    <col min="11790" max="12032" width="11.5703125" style="38"/>
    <col min="12033" max="12034" width="2.7109375" style="38" customWidth="1"/>
    <col min="12035" max="12035" width="3.140625" style="38" customWidth="1"/>
    <col min="12036" max="12036" width="2.85546875" style="38" customWidth="1"/>
    <col min="12037" max="12037" width="3.28515625" style="38" customWidth="1"/>
    <col min="12038" max="12038" width="3" style="38" customWidth="1"/>
    <col min="12039" max="12039" width="2.42578125" style="38" customWidth="1"/>
    <col min="12040" max="12040" width="2.28515625" style="38" customWidth="1"/>
    <col min="12041" max="12041" width="5.7109375" style="38" customWidth="1"/>
    <col min="12042" max="12042" width="50.5703125" style="38" customWidth="1"/>
    <col min="12043" max="12043" width="16.28515625" style="38" bestFit="1" customWidth="1"/>
    <col min="12044" max="12044" width="0" style="38" hidden="1" customWidth="1"/>
    <col min="12045" max="12045" width="32.85546875" style="38" bestFit="1" customWidth="1"/>
    <col min="12046" max="12288" width="11.5703125" style="38"/>
    <col min="12289" max="12290" width="2.7109375" style="38" customWidth="1"/>
    <col min="12291" max="12291" width="3.140625" style="38" customWidth="1"/>
    <col min="12292" max="12292" width="2.85546875" style="38" customWidth="1"/>
    <col min="12293" max="12293" width="3.28515625" style="38" customWidth="1"/>
    <col min="12294" max="12294" width="3" style="38" customWidth="1"/>
    <col min="12295" max="12295" width="2.42578125" style="38" customWidth="1"/>
    <col min="12296" max="12296" width="2.28515625" style="38" customWidth="1"/>
    <col min="12297" max="12297" width="5.7109375" style="38" customWidth="1"/>
    <col min="12298" max="12298" width="50.5703125" style="38" customWidth="1"/>
    <col min="12299" max="12299" width="16.28515625" style="38" bestFit="1" customWidth="1"/>
    <col min="12300" max="12300" width="0" style="38" hidden="1" customWidth="1"/>
    <col min="12301" max="12301" width="32.85546875" style="38" bestFit="1" customWidth="1"/>
    <col min="12302" max="12544" width="11.5703125" style="38"/>
    <col min="12545" max="12546" width="2.7109375" style="38" customWidth="1"/>
    <col min="12547" max="12547" width="3.140625" style="38" customWidth="1"/>
    <col min="12548" max="12548" width="2.85546875" style="38" customWidth="1"/>
    <col min="12549" max="12549" width="3.28515625" style="38" customWidth="1"/>
    <col min="12550" max="12550" width="3" style="38" customWidth="1"/>
    <col min="12551" max="12551" width="2.42578125" style="38" customWidth="1"/>
    <col min="12552" max="12552" width="2.28515625" style="38" customWidth="1"/>
    <col min="12553" max="12553" width="5.7109375" style="38" customWidth="1"/>
    <col min="12554" max="12554" width="50.5703125" style="38" customWidth="1"/>
    <col min="12555" max="12555" width="16.28515625" style="38" bestFit="1" customWidth="1"/>
    <col min="12556" max="12556" width="0" style="38" hidden="1" customWidth="1"/>
    <col min="12557" max="12557" width="32.85546875" style="38" bestFit="1" customWidth="1"/>
    <col min="12558" max="12800" width="11.5703125" style="38"/>
    <col min="12801" max="12802" width="2.7109375" style="38" customWidth="1"/>
    <col min="12803" max="12803" width="3.140625" style="38" customWidth="1"/>
    <col min="12804" max="12804" width="2.85546875" style="38" customWidth="1"/>
    <col min="12805" max="12805" width="3.28515625" style="38" customWidth="1"/>
    <col min="12806" max="12806" width="3" style="38" customWidth="1"/>
    <col min="12807" max="12807" width="2.42578125" style="38" customWidth="1"/>
    <col min="12808" max="12808" width="2.28515625" style="38" customWidth="1"/>
    <col min="12809" max="12809" width="5.7109375" style="38" customWidth="1"/>
    <col min="12810" max="12810" width="50.5703125" style="38" customWidth="1"/>
    <col min="12811" max="12811" width="16.28515625" style="38" bestFit="1" customWidth="1"/>
    <col min="12812" max="12812" width="0" style="38" hidden="1" customWidth="1"/>
    <col min="12813" max="12813" width="32.85546875" style="38" bestFit="1" customWidth="1"/>
    <col min="12814" max="13056" width="11.5703125" style="38"/>
    <col min="13057" max="13058" width="2.7109375" style="38" customWidth="1"/>
    <col min="13059" max="13059" width="3.140625" style="38" customWidth="1"/>
    <col min="13060" max="13060" width="2.85546875" style="38" customWidth="1"/>
    <col min="13061" max="13061" width="3.28515625" style="38" customWidth="1"/>
    <col min="13062" max="13062" width="3" style="38" customWidth="1"/>
    <col min="13063" max="13063" width="2.42578125" style="38" customWidth="1"/>
    <col min="13064" max="13064" width="2.28515625" style="38" customWidth="1"/>
    <col min="13065" max="13065" width="5.7109375" style="38" customWidth="1"/>
    <col min="13066" max="13066" width="50.5703125" style="38" customWidth="1"/>
    <col min="13067" max="13067" width="16.28515625" style="38" bestFit="1" customWidth="1"/>
    <col min="13068" max="13068" width="0" style="38" hidden="1" customWidth="1"/>
    <col min="13069" max="13069" width="32.85546875" style="38" bestFit="1" customWidth="1"/>
    <col min="13070" max="13312" width="11.5703125" style="38"/>
    <col min="13313" max="13314" width="2.7109375" style="38" customWidth="1"/>
    <col min="13315" max="13315" width="3.140625" style="38" customWidth="1"/>
    <col min="13316" max="13316" width="2.85546875" style="38" customWidth="1"/>
    <col min="13317" max="13317" width="3.28515625" style="38" customWidth="1"/>
    <col min="13318" max="13318" width="3" style="38" customWidth="1"/>
    <col min="13319" max="13319" width="2.42578125" style="38" customWidth="1"/>
    <col min="13320" max="13320" width="2.28515625" style="38" customWidth="1"/>
    <col min="13321" max="13321" width="5.7109375" style="38" customWidth="1"/>
    <col min="13322" max="13322" width="50.5703125" style="38" customWidth="1"/>
    <col min="13323" max="13323" width="16.28515625" style="38" bestFit="1" customWidth="1"/>
    <col min="13324" max="13324" width="0" style="38" hidden="1" customWidth="1"/>
    <col min="13325" max="13325" width="32.85546875" style="38" bestFit="1" customWidth="1"/>
    <col min="13326" max="13568" width="11.5703125" style="38"/>
    <col min="13569" max="13570" width="2.7109375" style="38" customWidth="1"/>
    <col min="13571" max="13571" width="3.140625" style="38" customWidth="1"/>
    <col min="13572" max="13572" width="2.85546875" style="38" customWidth="1"/>
    <col min="13573" max="13573" width="3.28515625" style="38" customWidth="1"/>
    <col min="13574" max="13574" width="3" style="38" customWidth="1"/>
    <col min="13575" max="13575" width="2.42578125" style="38" customWidth="1"/>
    <col min="13576" max="13576" width="2.28515625" style="38" customWidth="1"/>
    <col min="13577" max="13577" width="5.7109375" style="38" customWidth="1"/>
    <col min="13578" max="13578" width="50.5703125" style="38" customWidth="1"/>
    <col min="13579" max="13579" width="16.28515625" style="38" bestFit="1" customWidth="1"/>
    <col min="13580" max="13580" width="0" style="38" hidden="1" customWidth="1"/>
    <col min="13581" max="13581" width="32.85546875" style="38" bestFit="1" customWidth="1"/>
    <col min="13582" max="13824" width="11.5703125" style="38"/>
    <col min="13825" max="13826" width="2.7109375" style="38" customWidth="1"/>
    <col min="13827" max="13827" width="3.140625" style="38" customWidth="1"/>
    <col min="13828" max="13828" width="2.85546875" style="38" customWidth="1"/>
    <col min="13829" max="13829" width="3.28515625" style="38" customWidth="1"/>
    <col min="13830" max="13830" width="3" style="38" customWidth="1"/>
    <col min="13831" max="13831" width="2.42578125" style="38" customWidth="1"/>
    <col min="13832" max="13832" width="2.28515625" style="38" customWidth="1"/>
    <col min="13833" max="13833" width="5.7109375" style="38" customWidth="1"/>
    <col min="13834" max="13834" width="50.5703125" style="38" customWidth="1"/>
    <col min="13835" max="13835" width="16.28515625" style="38" bestFit="1" customWidth="1"/>
    <col min="13836" max="13836" width="0" style="38" hidden="1" customWidth="1"/>
    <col min="13837" max="13837" width="32.85546875" style="38" bestFit="1" customWidth="1"/>
    <col min="13838" max="14080" width="11.5703125" style="38"/>
    <col min="14081" max="14082" width="2.7109375" style="38" customWidth="1"/>
    <col min="14083" max="14083" width="3.140625" style="38" customWidth="1"/>
    <col min="14084" max="14084" width="2.85546875" style="38" customWidth="1"/>
    <col min="14085" max="14085" width="3.28515625" style="38" customWidth="1"/>
    <col min="14086" max="14086" width="3" style="38" customWidth="1"/>
    <col min="14087" max="14087" width="2.42578125" style="38" customWidth="1"/>
    <col min="14088" max="14088" width="2.28515625" style="38" customWidth="1"/>
    <col min="14089" max="14089" width="5.7109375" style="38" customWidth="1"/>
    <col min="14090" max="14090" width="50.5703125" style="38" customWidth="1"/>
    <col min="14091" max="14091" width="16.28515625" style="38" bestFit="1" customWidth="1"/>
    <col min="14092" max="14092" width="0" style="38" hidden="1" customWidth="1"/>
    <col min="14093" max="14093" width="32.85546875" style="38" bestFit="1" customWidth="1"/>
    <col min="14094" max="14336" width="11.5703125" style="38"/>
    <col min="14337" max="14338" width="2.7109375" style="38" customWidth="1"/>
    <col min="14339" max="14339" width="3.140625" style="38" customWidth="1"/>
    <col min="14340" max="14340" width="2.85546875" style="38" customWidth="1"/>
    <col min="14341" max="14341" width="3.28515625" style="38" customWidth="1"/>
    <col min="14342" max="14342" width="3" style="38" customWidth="1"/>
    <col min="14343" max="14343" width="2.42578125" style="38" customWidth="1"/>
    <col min="14344" max="14344" width="2.28515625" style="38" customWidth="1"/>
    <col min="14345" max="14345" width="5.7109375" style="38" customWidth="1"/>
    <col min="14346" max="14346" width="50.5703125" style="38" customWidth="1"/>
    <col min="14347" max="14347" width="16.28515625" style="38" bestFit="1" customWidth="1"/>
    <col min="14348" max="14348" width="0" style="38" hidden="1" customWidth="1"/>
    <col min="14349" max="14349" width="32.85546875" style="38" bestFit="1" customWidth="1"/>
    <col min="14350" max="14592" width="11.5703125" style="38"/>
    <col min="14593" max="14594" width="2.7109375" style="38" customWidth="1"/>
    <col min="14595" max="14595" width="3.140625" style="38" customWidth="1"/>
    <col min="14596" max="14596" width="2.85546875" style="38" customWidth="1"/>
    <col min="14597" max="14597" width="3.28515625" style="38" customWidth="1"/>
    <col min="14598" max="14598" width="3" style="38" customWidth="1"/>
    <col min="14599" max="14599" width="2.42578125" style="38" customWidth="1"/>
    <col min="14600" max="14600" width="2.28515625" style="38" customWidth="1"/>
    <col min="14601" max="14601" width="5.7109375" style="38" customWidth="1"/>
    <col min="14602" max="14602" width="50.5703125" style="38" customWidth="1"/>
    <col min="14603" max="14603" width="16.28515625" style="38" bestFit="1" customWidth="1"/>
    <col min="14604" max="14604" width="0" style="38" hidden="1" customWidth="1"/>
    <col min="14605" max="14605" width="32.85546875" style="38" bestFit="1" customWidth="1"/>
    <col min="14606" max="14848" width="11.5703125" style="38"/>
    <col min="14849" max="14850" width="2.7109375" style="38" customWidth="1"/>
    <col min="14851" max="14851" width="3.140625" style="38" customWidth="1"/>
    <col min="14852" max="14852" width="2.85546875" style="38" customWidth="1"/>
    <col min="14853" max="14853" width="3.28515625" style="38" customWidth="1"/>
    <col min="14854" max="14854" width="3" style="38" customWidth="1"/>
    <col min="14855" max="14855" width="2.42578125" style="38" customWidth="1"/>
    <col min="14856" max="14856" width="2.28515625" style="38" customWidth="1"/>
    <col min="14857" max="14857" width="5.7109375" style="38" customWidth="1"/>
    <col min="14858" max="14858" width="50.5703125" style="38" customWidth="1"/>
    <col min="14859" max="14859" width="16.28515625" style="38" bestFit="1" customWidth="1"/>
    <col min="14860" max="14860" width="0" style="38" hidden="1" customWidth="1"/>
    <col min="14861" max="14861" width="32.85546875" style="38" bestFit="1" customWidth="1"/>
    <col min="14862" max="15104" width="11.5703125" style="38"/>
    <col min="15105" max="15106" width="2.7109375" style="38" customWidth="1"/>
    <col min="15107" max="15107" width="3.140625" style="38" customWidth="1"/>
    <col min="15108" max="15108" width="2.85546875" style="38" customWidth="1"/>
    <col min="15109" max="15109" width="3.28515625" style="38" customWidth="1"/>
    <col min="15110" max="15110" width="3" style="38" customWidth="1"/>
    <col min="15111" max="15111" width="2.42578125" style="38" customWidth="1"/>
    <col min="15112" max="15112" width="2.28515625" style="38" customWidth="1"/>
    <col min="15113" max="15113" width="5.7109375" style="38" customWidth="1"/>
    <col min="15114" max="15114" width="50.5703125" style="38" customWidth="1"/>
    <col min="15115" max="15115" width="16.28515625" style="38" bestFit="1" customWidth="1"/>
    <col min="15116" max="15116" width="0" style="38" hidden="1" customWidth="1"/>
    <col min="15117" max="15117" width="32.85546875" style="38" bestFit="1" customWidth="1"/>
    <col min="15118" max="15360" width="11.5703125" style="38"/>
    <col min="15361" max="15362" width="2.7109375" style="38" customWidth="1"/>
    <col min="15363" max="15363" width="3.140625" style="38" customWidth="1"/>
    <col min="15364" max="15364" width="2.85546875" style="38" customWidth="1"/>
    <col min="15365" max="15365" width="3.28515625" style="38" customWidth="1"/>
    <col min="15366" max="15366" width="3" style="38" customWidth="1"/>
    <col min="15367" max="15367" width="2.42578125" style="38" customWidth="1"/>
    <col min="15368" max="15368" width="2.28515625" style="38" customWidth="1"/>
    <col min="15369" max="15369" width="5.7109375" style="38" customWidth="1"/>
    <col min="15370" max="15370" width="50.5703125" style="38" customWidth="1"/>
    <col min="15371" max="15371" width="16.28515625" style="38" bestFit="1" customWidth="1"/>
    <col min="15372" max="15372" width="0" style="38" hidden="1" customWidth="1"/>
    <col min="15373" max="15373" width="32.85546875" style="38" bestFit="1" customWidth="1"/>
    <col min="15374" max="15616" width="11.5703125" style="38"/>
    <col min="15617" max="15618" width="2.7109375" style="38" customWidth="1"/>
    <col min="15619" max="15619" width="3.140625" style="38" customWidth="1"/>
    <col min="15620" max="15620" width="2.85546875" style="38" customWidth="1"/>
    <col min="15621" max="15621" width="3.28515625" style="38" customWidth="1"/>
    <col min="15622" max="15622" width="3" style="38" customWidth="1"/>
    <col min="15623" max="15623" width="2.42578125" style="38" customWidth="1"/>
    <col min="15624" max="15624" width="2.28515625" style="38" customWidth="1"/>
    <col min="15625" max="15625" width="5.7109375" style="38" customWidth="1"/>
    <col min="15626" max="15626" width="50.5703125" style="38" customWidth="1"/>
    <col min="15627" max="15627" width="16.28515625" style="38" bestFit="1" customWidth="1"/>
    <col min="15628" max="15628" width="0" style="38" hidden="1" customWidth="1"/>
    <col min="15629" max="15629" width="32.85546875" style="38" bestFit="1" customWidth="1"/>
    <col min="15630" max="15872" width="11.5703125" style="38"/>
    <col min="15873" max="15874" width="2.7109375" style="38" customWidth="1"/>
    <col min="15875" max="15875" width="3.140625" style="38" customWidth="1"/>
    <col min="15876" max="15876" width="2.85546875" style="38" customWidth="1"/>
    <col min="15877" max="15877" width="3.28515625" style="38" customWidth="1"/>
    <col min="15878" max="15878" width="3" style="38" customWidth="1"/>
    <col min="15879" max="15879" width="2.42578125" style="38" customWidth="1"/>
    <col min="15880" max="15880" width="2.28515625" style="38" customWidth="1"/>
    <col min="15881" max="15881" width="5.7109375" style="38" customWidth="1"/>
    <col min="15882" max="15882" width="50.5703125" style="38" customWidth="1"/>
    <col min="15883" max="15883" width="16.28515625" style="38" bestFit="1" customWidth="1"/>
    <col min="15884" max="15884" width="0" style="38" hidden="1" customWidth="1"/>
    <col min="15885" max="15885" width="32.85546875" style="38" bestFit="1" customWidth="1"/>
    <col min="15886" max="16128" width="11.5703125" style="38"/>
    <col min="16129" max="16130" width="2.7109375" style="38" customWidth="1"/>
    <col min="16131" max="16131" width="3.140625" style="38" customWidth="1"/>
    <col min="16132" max="16132" width="2.85546875" style="38" customWidth="1"/>
    <col min="16133" max="16133" width="3.28515625" style="38" customWidth="1"/>
    <col min="16134" max="16134" width="3" style="38" customWidth="1"/>
    <col min="16135" max="16135" width="2.42578125" style="38" customWidth="1"/>
    <col min="16136" max="16136" width="2.28515625" style="38" customWidth="1"/>
    <col min="16137" max="16137" width="5.7109375" style="38" customWidth="1"/>
    <col min="16138" max="16138" width="50.5703125" style="38" customWidth="1"/>
    <col min="16139" max="16139" width="16.28515625" style="38" bestFit="1" customWidth="1"/>
    <col min="16140" max="16140" width="0" style="38" hidden="1" customWidth="1"/>
    <col min="16141" max="16141" width="32.85546875" style="38" bestFit="1" customWidth="1"/>
    <col min="16142" max="16384" width="11.5703125" style="38"/>
  </cols>
  <sheetData>
    <row r="1" spans="1:15" x14ac:dyDescent="0.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37"/>
      <c r="N1" s="37"/>
      <c r="O1" s="37"/>
    </row>
    <row r="2" spans="1:15" x14ac:dyDescent="0.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37"/>
      <c r="N2" s="37"/>
      <c r="O2" s="37"/>
    </row>
    <row r="3" spans="1:15" x14ac:dyDescent="0.3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39" t="s">
        <v>3</v>
      </c>
      <c r="L3" s="39" t="s">
        <v>4</v>
      </c>
      <c r="M3" s="37"/>
      <c r="N3" s="37"/>
      <c r="O3" s="37"/>
    </row>
    <row r="4" spans="1:15" x14ac:dyDescent="0.3">
      <c r="A4" s="40" t="s">
        <v>5</v>
      </c>
      <c r="B4" s="40" t="s">
        <v>6</v>
      </c>
      <c r="C4" s="40" t="s">
        <v>6</v>
      </c>
      <c r="D4" s="40" t="s">
        <v>6</v>
      </c>
      <c r="E4" s="40" t="s">
        <v>7</v>
      </c>
      <c r="F4" s="40" t="s">
        <v>7</v>
      </c>
      <c r="G4" s="40" t="s">
        <v>6</v>
      </c>
      <c r="H4" s="40" t="s">
        <v>6</v>
      </c>
      <c r="I4" s="40" t="s">
        <v>8</v>
      </c>
      <c r="J4" s="41" t="s">
        <v>9</v>
      </c>
      <c r="K4" s="42">
        <f>K5+K73</f>
        <v>3272044378.664</v>
      </c>
      <c r="L4" s="43">
        <f t="shared" ref="L4:L35" si="0">+K4/$K$88</f>
        <v>0.93630082810149418</v>
      </c>
      <c r="M4" s="44"/>
      <c r="N4" s="44"/>
      <c r="O4" s="44"/>
    </row>
    <row r="5" spans="1:15" x14ac:dyDescent="0.3">
      <c r="A5" s="45" t="s">
        <v>5</v>
      </c>
      <c r="B5" s="45" t="s">
        <v>10</v>
      </c>
      <c r="C5" s="45" t="s">
        <v>6</v>
      </c>
      <c r="D5" s="45" t="s">
        <v>6</v>
      </c>
      <c r="E5" s="45" t="s">
        <v>7</v>
      </c>
      <c r="F5" s="45" t="s">
        <v>7</v>
      </c>
      <c r="G5" s="45" t="s">
        <v>6</v>
      </c>
      <c r="H5" s="45" t="s">
        <v>6</v>
      </c>
      <c r="I5" s="45" t="s">
        <v>8</v>
      </c>
      <c r="J5" s="46" t="s">
        <v>11</v>
      </c>
      <c r="K5" s="47">
        <f>K6+K49+K58+K69</f>
        <v>1172044378.664</v>
      </c>
      <c r="L5" s="43">
        <f t="shared" si="0"/>
        <v>0.33538240785196055</v>
      </c>
      <c r="M5" s="48"/>
      <c r="N5" s="49"/>
      <c r="O5" s="49"/>
    </row>
    <row r="6" spans="1:15" x14ac:dyDescent="0.3">
      <c r="A6" s="45" t="s">
        <v>5</v>
      </c>
      <c r="B6" s="45" t="s">
        <v>10</v>
      </c>
      <c r="C6" s="45" t="s">
        <v>5</v>
      </c>
      <c r="D6" s="45" t="s">
        <v>6</v>
      </c>
      <c r="E6" s="45" t="s">
        <v>7</v>
      </c>
      <c r="F6" s="45" t="s">
        <v>7</v>
      </c>
      <c r="G6" s="45" t="s">
        <v>6</v>
      </c>
      <c r="H6" s="45" t="s">
        <v>6</v>
      </c>
      <c r="I6" s="45" t="s">
        <v>8</v>
      </c>
      <c r="J6" s="50" t="s">
        <v>12</v>
      </c>
      <c r="K6" s="47">
        <f>K7+K13+K21</f>
        <v>1144044378.664</v>
      </c>
      <c r="L6" s="43">
        <f t="shared" si="0"/>
        <v>0.32737016224863341</v>
      </c>
      <c r="M6" s="49"/>
      <c r="N6" s="49"/>
      <c r="O6" s="49"/>
    </row>
    <row r="7" spans="1:15" x14ac:dyDescent="0.3">
      <c r="A7" s="45" t="s">
        <v>5</v>
      </c>
      <c r="B7" s="45" t="s">
        <v>10</v>
      </c>
      <c r="C7" s="45" t="s">
        <v>5</v>
      </c>
      <c r="D7" s="45" t="s">
        <v>5</v>
      </c>
      <c r="E7" s="45" t="s">
        <v>7</v>
      </c>
      <c r="F7" s="45" t="s">
        <v>7</v>
      </c>
      <c r="G7" s="45" t="s">
        <v>6</v>
      </c>
      <c r="H7" s="45" t="s">
        <v>6</v>
      </c>
      <c r="I7" s="45" t="s">
        <v>8</v>
      </c>
      <c r="J7" s="50" t="s">
        <v>13</v>
      </c>
      <c r="K7" s="47">
        <f>+K8+K10</f>
        <v>33974450</v>
      </c>
      <c r="L7" s="43">
        <f t="shared" si="0"/>
        <v>9.7218442013556044E-3</v>
      </c>
      <c r="M7" s="49"/>
      <c r="N7" s="49"/>
      <c r="O7" s="49"/>
    </row>
    <row r="8" spans="1:15" x14ac:dyDescent="0.3">
      <c r="A8" s="51" t="s">
        <v>5</v>
      </c>
      <c r="B8" s="51" t="s">
        <v>10</v>
      </c>
      <c r="C8" s="51" t="s">
        <v>5</v>
      </c>
      <c r="D8" s="51" t="s">
        <v>5</v>
      </c>
      <c r="E8" s="51" t="s">
        <v>14</v>
      </c>
      <c r="F8" s="51" t="s">
        <v>7</v>
      </c>
      <c r="G8" s="52" t="s">
        <v>6</v>
      </c>
      <c r="H8" s="52" t="s">
        <v>6</v>
      </c>
      <c r="I8" s="52" t="s">
        <v>8</v>
      </c>
      <c r="J8" s="53" t="s">
        <v>15</v>
      </c>
      <c r="K8" s="54">
        <f>+K9</f>
        <v>4305950</v>
      </c>
      <c r="L8" s="55">
        <f t="shared" si="0"/>
        <v>1.2321546055587998E-3</v>
      </c>
      <c r="M8" s="100"/>
      <c r="N8" s="100"/>
      <c r="O8" s="100"/>
    </row>
    <row r="9" spans="1:15" hidden="1" x14ac:dyDescent="0.3">
      <c r="A9" s="51" t="s">
        <v>5</v>
      </c>
      <c r="B9" s="51" t="s">
        <v>10</v>
      </c>
      <c r="C9" s="51" t="s">
        <v>5</v>
      </c>
      <c r="D9" s="51" t="s">
        <v>5</v>
      </c>
      <c r="E9" s="51" t="s">
        <v>14</v>
      </c>
      <c r="F9" s="51" t="s">
        <v>16</v>
      </c>
      <c r="G9" s="52" t="s">
        <v>6</v>
      </c>
      <c r="H9" s="52" t="s">
        <v>6</v>
      </c>
      <c r="I9" s="52" t="s">
        <v>8</v>
      </c>
      <c r="J9" s="53" t="s">
        <v>17</v>
      </c>
      <c r="K9" s="54">
        <f>+'[1]GRUPOS-INGRESOS 2021'!E25</f>
        <v>4305950</v>
      </c>
      <c r="L9" s="55">
        <f t="shared" si="0"/>
        <v>1.2321546055587998E-3</v>
      </c>
      <c r="M9" s="100"/>
      <c r="N9" s="100"/>
      <c r="O9" s="100"/>
    </row>
    <row r="10" spans="1:15" x14ac:dyDescent="0.3">
      <c r="A10" s="51" t="s">
        <v>5</v>
      </c>
      <c r="B10" s="51" t="s">
        <v>10</v>
      </c>
      <c r="C10" s="51" t="s">
        <v>5</v>
      </c>
      <c r="D10" s="51" t="s">
        <v>5</v>
      </c>
      <c r="E10" s="51" t="s">
        <v>18</v>
      </c>
      <c r="F10" s="51" t="s">
        <v>7</v>
      </c>
      <c r="G10" s="51" t="s">
        <v>6</v>
      </c>
      <c r="H10" s="51" t="s">
        <v>6</v>
      </c>
      <c r="I10" s="51" t="s">
        <v>8</v>
      </c>
      <c r="J10" s="56" t="s">
        <v>19</v>
      </c>
      <c r="K10" s="57">
        <f>+K11</f>
        <v>29668500</v>
      </c>
      <c r="L10" s="55">
        <f t="shared" si="0"/>
        <v>8.4896895957968042E-3</v>
      </c>
      <c r="M10" s="101"/>
      <c r="N10" s="101"/>
      <c r="O10" s="101"/>
    </row>
    <row r="11" spans="1:15" hidden="1" x14ac:dyDescent="0.3">
      <c r="A11" s="51" t="s">
        <v>5</v>
      </c>
      <c r="B11" s="51" t="s">
        <v>10</v>
      </c>
      <c r="C11" s="51" t="s">
        <v>5</v>
      </c>
      <c r="D11" s="51" t="s">
        <v>5</v>
      </c>
      <c r="E11" s="51" t="s">
        <v>18</v>
      </c>
      <c r="F11" s="51" t="s">
        <v>16</v>
      </c>
      <c r="G11" s="51" t="s">
        <v>6</v>
      </c>
      <c r="H11" s="51" t="s">
        <v>6</v>
      </c>
      <c r="I11" s="51" t="s">
        <v>8</v>
      </c>
      <c r="J11" s="56" t="s">
        <v>20</v>
      </c>
      <c r="K11" s="59">
        <f>+'[1]GRUPOS-INGRESOS 2021'!F14</f>
        <v>29668500</v>
      </c>
      <c r="L11" s="55">
        <f t="shared" si="0"/>
        <v>8.4896895957968042E-3</v>
      </c>
      <c r="M11" s="58"/>
      <c r="N11" s="58"/>
      <c r="O11" s="58"/>
    </row>
    <row r="12" spans="1:15" hidden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60"/>
      <c r="K12" s="59"/>
      <c r="L12" s="55">
        <f t="shared" si="0"/>
        <v>0</v>
      </c>
      <c r="M12" s="58"/>
      <c r="N12" s="58"/>
      <c r="O12" s="58"/>
    </row>
    <row r="13" spans="1:15" x14ac:dyDescent="0.3">
      <c r="A13" s="45" t="s">
        <v>5</v>
      </c>
      <c r="B13" s="45" t="s">
        <v>10</v>
      </c>
      <c r="C13" s="45" t="s">
        <v>5</v>
      </c>
      <c r="D13" s="45" t="s">
        <v>21</v>
      </c>
      <c r="E13" s="45" t="s">
        <v>7</v>
      </c>
      <c r="F13" s="45" t="s">
        <v>7</v>
      </c>
      <c r="G13" s="45" t="s">
        <v>6</v>
      </c>
      <c r="H13" s="45" t="s">
        <v>6</v>
      </c>
      <c r="I13" s="45" t="s">
        <v>8</v>
      </c>
      <c r="J13" s="50" t="s">
        <v>22</v>
      </c>
      <c r="K13" s="47">
        <f>+K14+K18</f>
        <v>18424140.004000001</v>
      </c>
      <c r="L13" s="43">
        <f t="shared" si="0"/>
        <v>5.2720976693618653E-3</v>
      </c>
      <c r="M13" s="49"/>
      <c r="N13" s="49"/>
      <c r="O13" s="49"/>
    </row>
    <row r="14" spans="1:15" x14ac:dyDescent="0.3">
      <c r="A14" s="45" t="s">
        <v>5</v>
      </c>
      <c r="B14" s="45" t="s">
        <v>10</v>
      </c>
      <c r="C14" s="45" t="s">
        <v>5</v>
      </c>
      <c r="D14" s="45" t="s">
        <v>21</v>
      </c>
      <c r="E14" s="45" t="s">
        <v>16</v>
      </c>
      <c r="F14" s="45" t="s">
        <v>7</v>
      </c>
      <c r="G14" s="45" t="s">
        <v>6</v>
      </c>
      <c r="H14" s="45" t="s">
        <v>6</v>
      </c>
      <c r="I14" s="45" t="s">
        <v>8</v>
      </c>
      <c r="J14" s="50" t="s">
        <v>23</v>
      </c>
      <c r="K14" s="47">
        <f>K15</f>
        <v>12424140.004000001</v>
      </c>
      <c r="L14" s="43">
        <f t="shared" si="0"/>
        <v>3.5551878972203406E-3</v>
      </c>
      <c r="M14" s="49"/>
      <c r="N14" s="49"/>
      <c r="O14" s="49"/>
    </row>
    <row r="15" spans="1:15" x14ac:dyDescent="0.3">
      <c r="A15" s="51" t="s">
        <v>5</v>
      </c>
      <c r="B15" s="51" t="s">
        <v>10</v>
      </c>
      <c r="C15" s="51" t="s">
        <v>5</v>
      </c>
      <c r="D15" s="51" t="s">
        <v>21</v>
      </c>
      <c r="E15" s="51" t="s">
        <v>16</v>
      </c>
      <c r="F15" s="51" t="s">
        <v>24</v>
      </c>
      <c r="G15" s="51" t="s">
        <v>6</v>
      </c>
      <c r="H15" s="51" t="s">
        <v>6</v>
      </c>
      <c r="I15" s="51" t="s">
        <v>8</v>
      </c>
      <c r="J15" s="56" t="s">
        <v>25</v>
      </c>
      <c r="K15" s="61">
        <f>SUM(K16:K17)</f>
        <v>12424140.004000001</v>
      </c>
      <c r="L15" s="55">
        <f t="shared" si="0"/>
        <v>3.5551878972203406E-3</v>
      </c>
      <c r="M15" s="37"/>
      <c r="N15" s="37"/>
      <c r="O15" s="37"/>
    </row>
    <row r="16" spans="1:15" hidden="1" x14ac:dyDescent="0.3">
      <c r="A16" s="62" t="s">
        <v>5</v>
      </c>
      <c r="B16" s="62" t="s">
        <v>10</v>
      </c>
      <c r="C16" s="62" t="s">
        <v>5</v>
      </c>
      <c r="D16" s="62" t="s">
        <v>21</v>
      </c>
      <c r="E16" s="62" t="s">
        <v>16</v>
      </c>
      <c r="F16" s="62" t="s">
        <v>24</v>
      </c>
      <c r="G16" s="62" t="s">
        <v>6</v>
      </c>
      <c r="H16" s="62" t="s">
        <v>6</v>
      </c>
      <c r="I16" s="62" t="s">
        <v>26</v>
      </c>
      <c r="J16" s="63" t="s">
        <v>27</v>
      </c>
      <c r="K16" s="61">
        <f>+'[1]GRUPOS-INGRESOS 2021'!B57-K17-0.26</f>
        <v>11840140.004000001</v>
      </c>
      <c r="L16" s="55">
        <f t="shared" si="0"/>
        <v>3.3880753460652324E-3</v>
      </c>
      <c r="M16" s="37"/>
      <c r="N16" s="37"/>
      <c r="O16" s="37"/>
    </row>
    <row r="17" spans="1:15" hidden="1" x14ac:dyDescent="0.3">
      <c r="A17" s="62" t="s">
        <v>5</v>
      </c>
      <c r="B17" s="62" t="s">
        <v>10</v>
      </c>
      <c r="C17" s="62" t="s">
        <v>5</v>
      </c>
      <c r="D17" s="62" t="s">
        <v>21</v>
      </c>
      <c r="E17" s="62" t="s">
        <v>16</v>
      </c>
      <c r="F17" s="62" t="s">
        <v>24</v>
      </c>
      <c r="G17" s="62" t="s">
        <v>6</v>
      </c>
      <c r="H17" s="62" t="s">
        <v>6</v>
      </c>
      <c r="I17" s="62" t="s">
        <v>28</v>
      </c>
      <c r="J17" s="63" t="s">
        <v>29</v>
      </c>
      <c r="K17" s="61">
        <f>+'[1]GRUPOS-INGRESOS 2021'!B39</f>
        <v>584000</v>
      </c>
      <c r="L17" s="55">
        <f t="shared" si="0"/>
        <v>1.6711255115510842E-4</v>
      </c>
      <c r="M17" s="37"/>
      <c r="N17" s="37"/>
      <c r="O17" s="37"/>
    </row>
    <row r="18" spans="1:15" x14ac:dyDescent="0.3">
      <c r="A18" s="51" t="s">
        <v>5</v>
      </c>
      <c r="B18" s="51" t="s">
        <v>10</v>
      </c>
      <c r="C18" s="51" t="s">
        <v>5</v>
      </c>
      <c r="D18" s="51" t="s">
        <v>21</v>
      </c>
      <c r="E18" s="51" t="s">
        <v>30</v>
      </c>
      <c r="F18" s="51" t="s">
        <v>7</v>
      </c>
      <c r="G18" s="51" t="s">
        <v>6</v>
      </c>
      <c r="H18" s="51" t="s">
        <v>6</v>
      </c>
      <c r="I18" s="51" t="s">
        <v>8</v>
      </c>
      <c r="J18" s="50" t="s">
        <v>31</v>
      </c>
      <c r="K18" s="64">
        <f>+K19</f>
        <v>6000000</v>
      </c>
      <c r="L18" s="43">
        <f t="shared" si="0"/>
        <v>1.7169097721415247E-3</v>
      </c>
      <c r="M18" s="37"/>
      <c r="N18" s="37"/>
      <c r="O18" s="37"/>
    </row>
    <row r="19" spans="1:15" x14ac:dyDescent="0.3">
      <c r="A19" s="51" t="s">
        <v>5</v>
      </c>
      <c r="B19" s="51" t="s">
        <v>10</v>
      </c>
      <c r="C19" s="51" t="s">
        <v>5</v>
      </c>
      <c r="D19" s="51" t="s">
        <v>21</v>
      </c>
      <c r="E19" s="51" t="s">
        <v>30</v>
      </c>
      <c r="F19" s="51" t="s">
        <v>16</v>
      </c>
      <c r="G19" s="51" t="s">
        <v>6</v>
      </c>
      <c r="H19" s="51" t="s">
        <v>6</v>
      </c>
      <c r="I19" s="51" t="s">
        <v>8</v>
      </c>
      <c r="J19" s="56" t="s">
        <v>32</v>
      </c>
      <c r="K19" s="65">
        <f>+'[1]GRUPOS-INGRESOS 2021'!F17</f>
        <v>6000000</v>
      </c>
      <c r="L19" s="55">
        <f t="shared" si="0"/>
        <v>1.7169097721415247E-3</v>
      </c>
      <c r="M19" s="37"/>
      <c r="N19" s="37"/>
      <c r="O19" s="37"/>
    </row>
    <row r="20" spans="1:15" hidden="1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6"/>
      <c r="K20" s="65"/>
      <c r="L20" s="55">
        <f t="shared" si="0"/>
        <v>0</v>
      </c>
      <c r="M20" s="37"/>
      <c r="N20" s="37"/>
      <c r="O20" s="37"/>
    </row>
    <row r="21" spans="1:15" x14ac:dyDescent="0.3">
      <c r="A21" s="45" t="s">
        <v>5</v>
      </c>
      <c r="B21" s="45" t="s">
        <v>10</v>
      </c>
      <c r="C21" s="45" t="s">
        <v>5</v>
      </c>
      <c r="D21" s="45" t="s">
        <v>10</v>
      </c>
      <c r="E21" s="45" t="s">
        <v>7</v>
      </c>
      <c r="F21" s="45" t="s">
        <v>7</v>
      </c>
      <c r="G21" s="45" t="s">
        <v>6</v>
      </c>
      <c r="H21" s="45" t="s">
        <v>6</v>
      </c>
      <c r="I21" s="45" t="s">
        <v>8</v>
      </c>
      <c r="J21" s="50" t="s">
        <v>33</v>
      </c>
      <c r="K21" s="47">
        <f>K22+K26</f>
        <v>1091645788.6600001</v>
      </c>
      <c r="L21" s="43">
        <f t="shared" si="0"/>
        <v>0.31237622037791596</v>
      </c>
      <c r="M21" s="66"/>
      <c r="N21" s="49"/>
      <c r="O21" s="49"/>
    </row>
    <row r="22" spans="1:15" ht="33" x14ac:dyDescent="0.3">
      <c r="A22" s="45" t="s">
        <v>5</v>
      </c>
      <c r="B22" s="45" t="s">
        <v>10</v>
      </c>
      <c r="C22" s="45" t="s">
        <v>5</v>
      </c>
      <c r="D22" s="45" t="s">
        <v>10</v>
      </c>
      <c r="E22" s="45" t="s">
        <v>16</v>
      </c>
      <c r="F22" s="45" t="s">
        <v>7</v>
      </c>
      <c r="G22" s="45" t="s">
        <v>6</v>
      </c>
      <c r="H22" s="45" t="s">
        <v>6</v>
      </c>
      <c r="I22" s="45" t="s">
        <v>8</v>
      </c>
      <c r="J22" s="50" t="s">
        <v>34</v>
      </c>
      <c r="K22" s="47">
        <f>+K23</f>
        <v>100153972.8</v>
      </c>
      <c r="L22" s="43">
        <f t="shared" si="0"/>
        <v>2.8659222436519412E-2</v>
      </c>
      <c r="M22" s="67"/>
      <c r="N22" s="49"/>
      <c r="O22" s="49"/>
    </row>
    <row r="23" spans="1:15" ht="33" x14ac:dyDescent="0.3">
      <c r="A23" s="51" t="s">
        <v>5</v>
      </c>
      <c r="B23" s="51" t="s">
        <v>10</v>
      </c>
      <c r="C23" s="51" t="s">
        <v>5</v>
      </c>
      <c r="D23" s="51" t="s">
        <v>10</v>
      </c>
      <c r="E23" s="51" t="s">
        <v>16</v>
      </c>
      <c r="F23" s="51" t="s">
        <v>24</v>
      </c>
      <c r="G23" s="51" t="s">
        <v>6</v>
      </c>
      <c r="H23" s="51" t="s">
        <v>6</v>
      </c>
      <c r="I23" s="51" t="s">
        <v>8</v>
      </c>
      <c r="J23" s="60" t="s">
        <v>35</v>
      </c>
      <c r="K23" s="68">
        <f>+K24</f>
        <v>100153972.8</v>
      </c>
      <c r="L23" s="55">
        <f t="shared" si="0"/>
        <v>2.8659222436519412E-2</v>
      </c>
      <c r="M23" s="49"/>
      <c r="N23" s="49"/>
      <c r="O23" s="49"/>
    </row>
    <row r="24" spans="1:15" x14ac:dyDescent="0.3">
      <c r="A24" s="51" t="s">
        <v>5</v>
      </c>
      <c r="B24" s="51" t="s">
        <v>10</v>
      </c>
      <c r="C24" s="51" t="s">
        <v>5</v>
      </c>
      <c r="D24" s="51" t="s">
        <v>10</v>
      </c>
      <c r="E24" s="51" t="s">
        <v>16</v>
      </c>
      <c r="F24" s="51" t="s">
        <v>24</v>
      </c>
      <c r="G24" s="51" t="s">
        <v>21</v>
      </c>
      <c r="H24" s="51" t="s">
        <v>6</v>
      </c>
      <c r="I24" s="51" t="s">
        <v>8</v>
      </c>
      <c r="J24" s="69" t="s">
        <v>36</v>
      </c>
      <c r="K24" s="54">
        <f>+'[1]GRUPOS-INGRESOS 2021'!B64</f>
        <v>100153972.8</v>
      </c>
      <c r="L24" s="55">
        <f t="shared" si="0"/>
        <v>2.8659222436519412E-2</v>
      </c>
      <c r="M24" s="49"/>
      <c r="N24" s="49"/>
      <c r="O24" s="49"/>
    </row>
    <row r="25" spans="1:15" hidden="1" x14ac:dyDescent="0.3">
      <c r="A25" s="45"/>
      <c r="B25" s="45"/>
      <c r="C25" s="45"/>
      <c r="D25" s="45"/>
      <c r="E25" s="45"/>
      <c r="F25" s="45"/>
      <c r="G25" s="45"/>
      <c r="H25" s="45"/>
      <c r="I25" s="45"/>
      <c r="J25" s="69"/>
      <c r="K25" s="47"/>
      <c r="L25" s="55">
        <f t="shared" si="0"/>
        <v>0</v>
      </c>
      <c r="M25" s="49"/>
      <c r="N25" s="49"/>
      <c r="O25" s="49"/>
    </row>
    <row r="26" spans="1:15" ht="33" x14ac:dyDescent="0.3">
      <c r="A26" s="45" t="s">
        <v>5</v>
      </c>
      <c r="B26" s="45" t="s">
        <v>10</v>
      </c>
      <c r="C26" s="45" t="s">
        <v>5</v>
      </c>
      <c r="D26" s="45" t="s">
        <v>10</v>
      </c>
      <c r="E26" s="45" t="s">
        <v>37</v>
      </c>
      <c r="F26" s="45" t="s">
        <v>7</v>
      </c>
      <c r="G26" s="45" t="s">
        <v>6</v>
      </c>
      <c r="H26" s="45" t="s">
        <v>6</v>
      </c>
      <c r="I26" s="45" t="s">
        <v>8</v>
      </c>
      <c r="J26" s="50" t="s">
        <v>38</v>
      </c>
      <c r="K26" s="47">
        <f>K39+K27</f>
        <v>991491815.86000001</v>
      </c>
      <c r="L26" s="43">
        <f t="shared" si="0"/>
        <v>0.28371699794139654</v>
      </c>
      <c r="M26" s="66"/>
      <c r="N26" s="49"/>
      <c r="O26" s="48"/>
    </row>
    <row r="27" spans="1:15" x14ac:dyDescent="0.3">
      <c r="A27" s="70" t="s">
        <v>5</v>
      </c>
      <c r="B27" s="70" t="s">
        <v>10</v>
      </c>
      <c r="C27" s="70" t="s">
        <v>5</v>
      </c>
      <c r="D27" s="70" t="s">
        <v>10</v>
      </c>
      <c r="E27" s="70" t="s">
        <v>37</v>
      </c>
      <c r="F27" s="70" t="s">
        <v>24</v>
      </c>
      <c r="G27" s="70" t="s">
        <v>6</v>
      </c>
      <c r="H27" s="70" t="s">
        <v>6</v>
      </c>
      <c r="I27" s="70" t="s">
        <v>8</v>
      </c>
      <c r="J27" s="56" t="s">
        <v>39</v>
      </c>
      <c r="K27" s="54">
        <f>SUM(K28:K38)</f>
        <v>734749567.86000001</v>
      </c>
      <c r="L27" s="71">
        <f t="shared" si="0"/>
        <v>0.2102497855225994</v>
      </c>
      <c r="M27" s="48"/>
      <c r="N27" s="49"/>
      <c r="O27" s="48"/>
    </row>
    <row r="28" spans="1:15" hidden="1" x14ac:dyDescent="0.3">
      <c r="A28" s="51" t="s">
        <v>5</v>
      </c>
      <c r="B28" s="51" t="s">
        <v>10</v>
      </c>
      <c r="C28" s="51" t="s">
        <v>5</v>
      </c>
      <c r="D28" s="51" t="s">
        <v>10</v>
      </c>
      <c r="E28" s="51" t="s">
        <v>37</v>
      </c>
      <c r="F28" s="51" t="s">
        <v>24</v>
      </c>
      <c r="G28" s="51" t="s">
        <v>6</v>
      </c>
      <c r="H28" s="51" t="s">
        <v>6</v>
      </c>
      <c r="I28" s="51" t="s">
        <v>26</v>
      </c>
      <c r="J28" s="56" t="s">
        <v>40</v>
      </c>
      <c r="K28" s="54">
        <f>+'[1]X Grupo ingresos 2021'!G26</f>
        <v>205172464</v>
      </c>
      <c r="L28" s="55">
        <f t="shared" si="0"/>
        <v>5.871043473599253E-2</v>
      </c>
      <c r="M28" s="49"/>
      <c r="N28" s="49"/>
      <c r="O28" s="49"/>
    </row>
    <row r="29" spans="1:15" hidden="1" x14ac:dyDescent="0.3">
      <c r="A29" s="51" t="s">
        <v>5</v>
      </c>
      <c r="B29" s="51" t="s">
        <v>10</v>
      </c>
      <c r="C29" s="51" t="s">
        <v>5</v>
      </c>
      <c r="D29" s="51" t="s">
        <v>10</v>
      </c>
      <c r="E29" s="51" t="s">
        <v>37</v>
      </c>
      <c r="F29" s="51" t="s">
        <v>24</v>
      </c>
      <c r="G29" s="51" t="s">
        <v>6</v>
      </c>
      <c r="H29" s="51" t="s">
        <v>6</v>
      </c>
      <c r="I29" s="51" t="s">
        <v>28</v>
      </c>
      <c r="J29" s="56" t="s">
        <v>41</v>
      </c>
      <c r="K29" s="54">
        <f>+'[1]X Grupo ingresos 2021'!G32</f>
        <v>174641715</v>
      </c>
      <c r="L29" s="55">
        <f t="shared" si="0"/>
        <v>4.9974011184509184E-2</v>
      </c>
      <c r="M29" s="48"/>
      <c r="N29" s="49"/>
      <c r="O29" s="49"/>
    </row>
    <row r="30" spans="1:15" hidden="1" x14ac:dyDescent="0.3">
      <c r="A30" s="51" t="s">
        <v>5</v>
      </c>
      <c r="B30" s="51" t="s">
        <v>10</v>
      </c>
      <c r="C30" s="51" t="s">
        <v>5</v>
      </c>
      <c r="D30" s="51" t="s">
        <v>10</v>
      </c>
      <c r="E30" s="51" t="s">
        <v>37</v>
      </c>
      <c r="F30" s="51" t="s">
        <v>24</v>
      </c>
      <c r="G30" s="51" t="s">
        <v>6</v>
      </c>
      <c r="H30" s="51" t="s">
        <v>6</v>
      </c>
      <c r="I30" s="51" t="s">
        <v>42</v>
      </c>
      <c r="J30" s="56" t="s">
        <v>43</v>
      </c>
      <c r="K30" s="72">
        <f>+'[1]X Grupo ingresos 2021'!G55</f>
        <v>86294600</v>
      </c>
      <c r="L30" s="55">
        <f t="shared" si="0"/>
        <v>2.4693340337174005E-2</v>
      </c>
      <c r="M30" s="66"/>
      <c r="N30" s="49"/>
      <c r="O30" s="49"/>
    </row>
    <row r="31" spans="1:15" hidden="1" x14ac:dyDescent="0.3">
      <c r="A31" s="51" t="s">
        <v>5</v>
      </c>
      <c r="B31" s="51" t="s">
        <v>10</v>
      </c>
      <c r="C31" s="51" t="s">
        <v>5</v>
      </c>
      <c r="D31" s="51" t="s">
        <v>10</v>
      </c>
      <c r="E31" s="51" t="s">
        <v>37</v>
      </c>
      <c r="F31" s="51" t="s">
        <v>24</v>
      </c>
      <c r="G31" s="51" t="s">
        <v>6</v>
      </c>
      <c r="H31" s="51" t="s">
        <v>6</v>
      </c>
      <c r="I31" s="51" t="s">
        <v>44</v>
      </c>
      <c r="J31" s="56" t="s">
        <v>45</v>
      </c>
      <c r="K31" s="54">
        <f>+'[1]X Grupo ingresos 2021'!G78</f>
        <v>15642000</v>
      </c>
      <c r="L31" s="55">
        <f t="shared" si="0"/>
        <v>4.4759837759729554E-3</v>
      </c>
      <c r="M31" s="49"/>
      <c r="N31" s="49"/>
      <c r="O31" s="49"/>
    </row>
    <row r="32" spans="1:15" hidden="1" x14ac:dyDescent="0.3">
      <c r="A32" s="51" t="s">
        <v>5</v>
      </c>
      <c r="B32" s="51" t="s">
        <v>10</v>
      </c>
      <c r="C32" s="51" t="s">
        <v>5</v>
      </c>
      <c r="D32" s="51" t="s">
        <v>10</v>
      </c>
      <c r="E32" s="51" t="s">
        <v>37</v>
      </c>
      <c r="F32" s="51" t="s">
        <v>24</v>
      </c>
      <c r="G32" s="51" t="s">
        <v>6</v>
      </c>
      <c r="H32" s="51" t="s">
        <v>6</v>
      </c>
      <c r="I32" s="51" t="s">
        <v>46</v>
      </c>
      <c r="J32" s="56" t="s">
        <v>47</v>
      </c>
      <c r="K32" s="57">
        <f>+'[1]X Grupo ingresos 2021'!G91</f>
        <v>180728053.40000001</v>
      </c>
      <c r="L32" s="55">
        <f t="shared" si="0"/>
        <v>5.1715626830429219E-2</v>
      </c>
      <c r="M32" s="66"/>
      <c r="N32" s="49"/>
      <c r="O32" s="49"/>
    </row>
    <row r="33" spans="1:15" hidden="1" x14ac:dyDescent="0.3">
      <c r="A33" s="51" t="s">
        <v>5</v>
      </c>
      <c r="B33" s="51" t="s">
        <v>10</v>
      </c>
      <c r="C33" s="51" t="s">
        <v>5</v>
      </c>
      <c r="D33" s="51" t="s">
        <v>10</v>
      </c>
      <c r="E33" s="51" t="s">
        <v>37</v>
      </c>
      <c r="F33" s="51" t="s">
        <v>24</v>
      </c>
      <c r="G33" s="51" t="s">
        <v>6</v>
      </c>
      <c r="H33" s="51" t="s">
        <v>6</v>
      </c>
      <c r="I33" s="51" t="s">
        <v>48</v>
      </c>
      <c r="J33" s="56" t="s">
        <v>49</v>
      </c>
      <c r="K33" s="57">
        <f>+'[1]X Grupo ingresos 2021'!G71</f>
        <v>22233120.460000001</v>
      </c>
      <c r="L33" s="55">
        <f t="shared" si="0"/>
        <v>6.3620436304956127E-3</v>
      </c>
      <c r="M33" s="48"/>
      <c r="N33" s="49"/>
      <c r="O33" s="49"/>
    </row>
    <row r="34" spans="1:15" hidden="1" x14ac:dyDescent="0.3">
      <c r="A34" s="51" t="s">
        <v>5</v>
      </c>
      <c r="B34" s="51" t="s">
        <v>10</v>
      </c>
      <c r="C34" s="51" t="s">
        <v>5</v>
      </c>
      <c r="D34" s="51" t="s">
        <v>10</v>
      </c>
      <c r="E34" s="51" t="s">
        <v>37</v>
      </c>
      <c r="F34" s="51" t="s">
        <v>24</v>
      </c>
      <c r="G34" s="51" t="s">
        <v>6</v>
      </c>
      <c r="H34" s="51" t="s">
        <v>6</v>
      </c>
      <c r="I34" s="51" t="s">
        <v>50</v>
      </c>
      <c r="J34" s="56" t="s">
        <v>51</v>
      </c>
      <c r="K34" s="57">
        <f>+'[1]X Grupo ingresos 2021'!G65</f>
        <v>38186400</v>
      </c>
      <c r="L34" s="55">
        <f t="shared" si="0"/>
        <v>1.092710055381752E-2</v>
      </c>
      <c r="M34" s="49"/>
      <c r="N34" s="49"/>
      <c r="O34" s="49"/>
    </row>
    <row r="35" spans="1:15" hidden="1" x14ac:dyDescent="0.3">
      <c r="A35" s="51" t="s">
        <v>5</v>
      </c>
      <c r="B35" s="51" t="s">
        <v>10</v>
      </c>
      <c r="C35" s="51" t="s">
        <v>5</v>
      </c>
      <c r="D35" s="51" t="s">
        <v>10</v>
      </c>
      <c r="E35" s="51" t="s">
        <v>37</v>
      </c>
      <c r="F35" s="51" t="s">
        <v>24</v>
      </c>
      <c r="G35" s="51" t="s">
        <v>6</v>
      </c>
      <c r="H35" s="51" t="s">
        <v>6</v>
      </c>
      <c r="I35" s="51" t="s">
        <v>52</v>
      </c>
      <c r="J35" s="56" t="s">
        <v>53</v>
      </c>
      <c r="K35" s="57">
        <f>+'[1]X Grupo ingresos 2021'!G103</f>
        <v>3163755</v>
      </c>
      <c r="L35" s="55">
        <f t="shared" si="0"/>
        <v>9.05313646026935E-4</v>
      </c>
      <c r="M35" s="49"/>
      <c r="N35" s="49"/>
      <c r="O35" s="49"/>
    </row>
    <row r="36" spans="1:15" hidden="1" x14ac:dyDescent="0.3">
      <c r="A36" s="51" t="s">
        <v>5</v>
      </c>
      <c r="B36" s="51" t="s">
        <v>10</v>
      </c>
      <c r="C36" s="51" t="s">
        <v>5</v>
      </c>
      <c r="D36" s="51" t="s">
        <v>10</v>
      </c>
      <c r="E36" s="51" t="s">
        <v>37</v>
      </c>
      <c r="F36" s="51" t="s">
        <v>24</v>
      </c>
      <c r="G36" s="51" t="s">
        <v>6</v>
      </c>
      <c r="H36" s="51" t="s">
        <v>6</v>
      </c>
      <c r="I36" s="51" t="s">
        <v>54</v>
      </c>
      <c r="J36" s="56" t="s">
        <v>55</v>
      </c>
      <c r="K36" s="73"/>
      <c r="L36" s="55">
        <f t="shared" ref="L36:L52" si="1">+K36/$K$88</f>
        <v>0</v>
      </c>
      <c r="M36" s="49"/>
      <c r="N36" s="49"/>
      <c r="O36" s="49"/>
    </row>
    <row r="37" spans="1:15" hidden="1" x14ac:dyDescent="0.3">
      <c r="A37" s="51" t="s">
        <v>5</v>
      </c>
      <c r="B37" s="51" t="s">
        <v>10</v>
      </c>
      <c r="C37" s="51" t="s">
        <v>5</v>
      </c>
      <c r="D37" s="51" t="s">
        <v>10</v>
      </c>
      <c r="E37" s="51" t="s">
        <v>37</v>
      </c>
      <c r="F37" s="51" t="s">
        <v>24</v>
      </c>
      <c r="G37" s="51" t="s">
        <v>6</v>
      </c>
      <c r="H37" s="51" t="s">
        <v>6</v>
      </c>
      <c r="I37" s="51" t="s">
        <v>56</v>
      </c>
      <c r="J37" s="56" t="s">
        <v>57</v>
      </c>
      <c r="K37" s="73"/>
      <c r="L37" s="55">
        <f t="shared" si="1"/>
        <v>0</v>
      </c>
      <c r="M37" s="74" t="s">
        <v>58</v>
      </c>
      <c r="N37" s="49"/>
      <c r="O37" s="66"/>
    </row>
    <row r="38" spans="1:15" hidden="1" x14ac:dyDescent="0.3">
      <c r="A38" s="51" t="s">
        <v>5</v>
      </c>
      <c r="B38" s="51" t="s">
        <v>10</v>
      </c>
      <c r="C38" s="51" t="s">
        <v>5</v>
      </c>
      <c r="D38" s="51" t="s">
        <v>10</v>
      </c>
      <c r="E38" s="51" t="s">
        <v>37</v>
      </c>
      <c r="F38" s="51" t="s">
        <v>24</v>
      </c>
      <c r="G38" s="51" t="s">
        <v>6</v>
      </c>
      <c r="H38" s="51" t="s">
        <v>6</v>
      </c>
      <c r="I38" s="51" t="s">
        <v>59</v>
      </c>
      <c r="J38" s="56" t="s">
        <v>60</v>
      </c>
      <c r="K38" s="57">
        <f>723955*12</f>
        <v>8687460</v>
      </c>
      <c r="L38" s="55">
        <f t="shared" si="1"/>
        <v>2.4859308281814352E-3</v>
      </c>
      <c r="M38" s="48"/>
      <c r="N38" s="49"/>
      <c r="O38" s="66"/>
    </row>
    <row r="39" spans="1:15" x14ac:dyDescent="0.3">
      <c r="A39" s="70" t="s">
        <v>5</v>
      </c>
      <c r="B39" s="70" t="s">
        <v>10</v>
      </c>
      <c r="C39" s="70" t="s">
        <v>5</v>
      </c>
      <c r="D39" s="70" t="s">
        <v>10</v>
      </c>
      <c r="E39" s="70" t="s">
        <v>37</v>
      </c>
      <c r="F39" s="70" t="s">
        <v>18</v>
      </c>
      <c r="G39" s="70" t="s">
        <v>6</v>
      </c>
      <c r="H39" s="70" t="s">
        <v>6</v>
      </c>
      <c r="I39" s="70" t="s">
        <v>8</v>
      </c>
      <c r="J39" s="56" t="s">
        <v>61</v>
      </c>
      <c r="K39" s="65">
        <f>+K40+K41</f>
        <v>256742248.00000003</v>
      </c>
      <c r="L39" s="71">
        <f t="shared" si="1"/>
        <v>7.3467212418797154E-2</v>
      </c>
      <c r="M39" s="75"/>
      <c r="N39" s="75"/>
      <c r="O39" s="75"/>
    </row>
    <row r="40" spans="1:15" hidden="1" x14ac:dyDescent="0.3">
      <c r="A40" s="51" t="s">
        <v>5</v>
      </c>
      <c r="B40" s="51" t="s">
        <v>10</v>
      </c>
      <c r="C40" s="51" t="s">
        <v>10</v>
      </c>
      <c r="D40" s="51" t="s">
        <v>10</v>
      </c>
      <c r="E40" s="51" t="s">
        <v>37</v>
      </c>
      <c r="F40" s="51" t="s">
        <v>18</v>
      </c>
      <c r="G40" s="51" t="s">
        <v>5</v>
      </c>
      <c r="H40" s="51" t="s">
        <v>6</v>
      </c>
      <c r="I40" s="51" t="s">
        <v>26</v>
      </c>
      <c r="J40" s="76" t="s">
        <v>62</v>
      </c>
      <c r="K40" s="65">
        <f>+'[1]GRUPOS-INGRESOS 2021'!B82</f>
        <v>51348449.600000001</v>
      </c>
      <c r="L40" s="55">
        <f t="shared" si="1"/>
        <v>1.4693442483759429E-2</v>
      </c>
      <c r="M40" s="37"/>
      <c r="N40" s="37"/>
      <c r="O40" s="37"/>
    </row>
    <row r="41" spans="1:15" hidden="1" x14ac:dyDescent="0.3">
      <c r="A41" s="51" t="s">
        <v>5</v>
      </c>
      <c r="B41" s="51" t="s">
        <v>10</v>
      </c>
      <c r="C41" s="51" t="s">
        <v>10</v>
      </c>
      <c r="D41" s="51" t="s">
        <v>10</v>
      </c>
      <c r="E41" s="51" t="s">
        <v>37</v>
      </c>
      <c r="F41" s="51" t="s">
        <v>18</v>
      </c>
      <c r="G41" s="51" t="s">
        <v>21</v>
      </c>
      <c r="H41" s="51" t="s">
        <v>6</v>
      </c>
      <c r="I41" s="51"/>
      <c r="J41" s="76" t="s">
        <v>63</v>
      </c>
      <c r="K41" s="65">
        <f>SUM(K42:K48)</f>
        <v>205393798.40000004</v>
      </c>
      <c r="L41" s="55">
        <f t="shared" si="1"/>
        <v>5.8773769935037724E-2</v>
      </c>
      <c r="M41" s="37"/>
      <c r="N41" s="37"/>
      <c r="O41" s="37"/>
    </row>
    <row r="42" spans="1:15" hidden="1" x14ac:dyDescent="0.3">
      <c r="A42" s="51" t="s">
        <v>5</v>
      </c>
      <c r="B42" s="51" t="s">
        <v>10</v>
      </c>
      <c r="C42" s="51" t="s">
        <v>10</v>
      </c>
      <c r="D42" s="51" t="s">
        <v>10</v>
      </c>
      <c r="E42" s="51" t="s">
        <v>37</v>
      </c>
      <c r="F42" s="51" t="s">
        <v>18</v>
      </c>
      <c r="G42" s="51" t="s">
        <v>21</v>
      </c>
      <c r="H42" s="51" t="s">
        <v>21</v>
      </c>
      <c r="I42" s="51" t="s">
        <v>42</v>
      </c>
      <c r="J42" s="76" t="s">
        <v>64</v>
      </c>
      <c r="K42" s="77">
        <f>+'[1]GRUPOS-INGRESOS 2021'!B83</f>
        <v>64185562</v>
      </c>
      <c r="L42" s="55">
        <f t="shared" si="1"/>
        <v>1.8366803104699285E-2</v>
      </c>
      <c r="M42" s="37"/>
      <c r="N42" s="37"/>
      <c r="O42" s="37"/>
    </row>
    <row r="43" spans="1:15" hidden="1" x14ac:dyDescent="0.3">
      <c r="A43" s="51" t="s">
        <v>5</v>
      </c>
      <c r="B43" s="51" t="s">
        <v>10</v>
      </c>
      <c r="C43" s="51" t="s">
        <v>10</v>
      </c>
      <c r="D43" s="51" t="s">
        <v>10</v>
      </c>
      <c r="E43" s="51" t="s">
        <v>37</v>
      </c>
      <c r="F43" s="51" t="s">
        <v>18</v>
      </c>
      <c r="G43" s="51" t="s">
        <v>21</v>
      </c>
      <c r="H43" s="51" t="s">
        <v>10</v>
      </c>
      <c r="I43" s="51" t="s">
        <v>44</v>
      </c>
      <c r="J43" s="76" t="s">
        <v>65</v>
      </c>
      <c r="K43" s="77">
        <f>+'[1]GRUPOS-INGRESOS 2021'!B86</f>
        <v>64185562</v>
      </c>
      <c r="L43" s="55">
        <f t="shared" si="1"/>
        <v>1.8366803104699285E-2</v>
      </c>
      <c r="M43" s="37"/>
      <c r="N43" s="37"/>
      <c r="O43" s="37"/>
    </row>
    <row r="44" spans="1:15" hidden="1" x14ac:dyDescent="0.3">
      <c r="A44" s="51" t="s">
        <v>5</v>
      </c>
      <c r="B44" s="51" t="s">
        <v>10</v>
      </c>
      <c r="C44" s="51" t="s">
        <v>10</v>
      </c>
      <c r="D44" s="51" t="s">
        <v>10</v>
      </c>
      <c r="E44" s="51" t="s">
        <v>37</v>
      </c>
      <c r="F44" s="51" t="s">
        <v>18</v>
      </c>
      <c r="G44" s="51" t="s">
        <v>21</v>
      </c>
      <c r="H44" s="51" t="s">
        <v>66</v>
      </c>
      <c r="I44" s="51" t="s">
        <v>46</v>
      </c>
      <c r="J44" s="76" t="s">
        <v>67</v>
      </c>
      <c r="K44" s="77">
        <f>+'[1]GRUPOS-INGRESOS 2021'!B88</f>
        <v>25674224.800000001</v>
      </c>
      <c r="L44" s="55">
        <f t="shared" si="1"/>
        <v>7.3467212418797147E-3</v>
      </c>
      <c r="M44" s="37"/>
      <c r="N44" s="37"/>
      <c r="O44" s="37"/>
    </row>
    <row r="45" spans="1:15" hidden="1" x14ac:dyDescent="0.3">
      <c r="A45" s="51" t="s">
        <v>5</v>
      </c>
      <c r="B45" s="51" t="s">
        <v>10</v>
      </c>
      <c r="C45" s="51" t="s">
        <v>10</v>
      </c>
      <c r="D45" s="51" t="s">
        <v>10</v>
      </c>
      <c r="E45" s="51" t="s">
        <v>37</v>
      </c>
      <c r="F45" s="51" t="s">
        <v>18</v>
      </c>
      <c r="G45" s="51" t="s">
        <v>21</v>
      </c>
      <c r="H45" s="51" t="s">
        <v>68</v>
      </c>
      <c r="I45" s="51" t="s">
        <v>48</v>
      </c>
      <c r="J45" s="76" t="s">
        <v>69</v>
      </c>
      <c r="K45" s="77">
        <f>+'[1]GRUPOS-INGRESOS 2021'!B89</f>
        <v>12837112.4</v>
      </c>
      <c r="L45" s="55">
        <f t="shared" si="1"/>
        <v>3.6733606209398573E-3</v>
      </c>
      <c r="M45" s="37"/>
      <c r="N45" s="37"/>
      <c r="O45" s="37"/>
    </row>
    <row r="46" spans="1:15" hidden="1" x14ac:dyDescent="0.3">
      <c r="A46" s="51" t="s">
        <v>5</v>
      </c>
      <c r="B46" s="51" t="s">
        <v>10</v>
      </c>
      <c r="C46" s="51" t="s">
        <v>10</v>
      </c>
      <c r="D46" s="51" t="s">
        <v>10</v>
      </c>
      <c r="E46" s="51" t="s">
        <v>37</v>
      </c>
      <c r="F46" s="51" t="s">
        <v>18</v>
      </c>
      <c r="G46" s="51" t="s">
        <v>21</v>
      </c>
      <c r="H46" s="51" t="s">
        <v>70</v>
      </c>
      <c r="I46" s="51" t="s">
        <v>71</v>
      </c>
      <c r="J46" s="76" t="s">
        <v>72</v>
      </c>
      <c r="K46" s="77">
        <f>+'[1]GRUPOS-INGRESOS 2021'!B87</f>
        <v>12837112.4</v>
      </c>
      <c r="L46" s="55">
        <f t="shared" si="1"/>
        <v>3.6733606209398573E-3</v>
      </c>
      <c r="M46" s="37"/>
      <c r="N46" s="37"/>
      <c r="O46" s="37"/>
    </row>
    <row r="47" spans="1:15" hidden="1" x14ac:dyDescent="0.3">
      <c r="A47" s="51" t="s">
        <v>5</v>
      </c>
      <c r="B47" s="51" t="s">
        <v>10</v>
      </c>
      <c r="C47" s="51" t="s">
        <v>10</v>
      </c>
      <c r="D47" s="51" t="s">
        <v>10</v>
      </c>
      <c r="E47" s="51" t="s">
        <v>37</v>
      </c>
      <c r="F47" s="51" t="s">
        <v>18</v>
      </c>
      <c r="G47" s="51" t="s">
        <v>21</v>
      </c>
      <c r="H47" s="51" t="s">
        <v>70</v>
      </c>
      <c r="I47" s="51" t="s">
        <v>71</v>
      </c>
      <c r="J47" s="76" t="s">
        <v>73</v>
      </c>
      <c r="K47" s="77">
        <f>+'[1]GRUPOS-INGRESOS 2021'!B85</f>
        <v>12837112.4</v>
      </c>
      <c r="L47" s="55">
        <f t="shared" si="1"/>
        <v>3.6733606209398573E-3</v>
      </c>
      <c r="M47" s="37"/>
      <c r="N47" s="37"/>
      <c r="O47" s="37"/>
    </row>
    <row r="48" spans="1:15" hidden="1" x14ac:dyDescent="0.3">
      <c r="A48" s="51" t="s">
        <v>5</v>
      </c>
      <c r="B48" s="51" t="s">
        <v>10</v>
      </c>
      <c r="C48" s="51" t="s">
        <v>10</v>
      </c>
      <c r="D48" s="51" t="s">
        <v>10</v>
      </c>
      <c r="E48" s="51" t="s">
        <v>37</v>
      </c>
      <c r="F48" s="51" t="s">
        <v>18</v>
      </c>
      <c r="G48" s="51" t="s">
        <v>21</v>
      </c>
      <c r="H48" s="51" t="s">
        <v>70</v>
      </c>
      <c r="I48" s="51" t="s">
        <v>71</v>
      </c>
      <c r="J48" s="76" t="s">
        <v>74</v>
      </c>
      <c r="K48" s="77">
        <f>+'[1]GRUPOS-INGRESOS 2021'!B84</f>
        <v>12837112.4</v>
      </c>
      <c r="L48" s="55">
        <f t="shared" si="1"/>
        <v>3.6733606209398573E-3</v>
      </c>
      <c r="M48" s="37"/>
      <c r="N48" s="37"/>
      <c r="O48" s="37"/>
    </row>
    <row r="49" spans="1:15" x14ac:dyDescent="0.3">
      <c r="A49" s="45" t="s">
        <v>5</v>
      </c>
      <c r="B49" s="45" t="s">
        <v>10</v>
      </c>
      <c r="C49" s="45" t="s">
        <v>21</v>
      </c>
      <c r="D49" s="45" t="s">
        <v>6</v>
      </c>
      <c r="E49" s="45" t="s">
        <v>7</v>
      </c>
      <c r="F49" s="45" t="s">
        <v>7</v>
      </c>
      <c r="G49" s="45" t="s">
        <v>6</v>
      </c>
      <c r="H49" s="45" t="s">
        <v>6</v>
      </c>
      <c r="I49" s="45" t="s">
        <v>8</v>
      </c>
      <c r="J49" s="50" t="s">
        <v>75</v>
      </c>
      <c r="K49" s="47">
        <f>K50</f>
        <v>11000000</v>
      </c>
      <c r="L49" s="43">
        <f t="shared" si="1"/>
        <v>3.1476679155927954E-3</v>
      </c>
      <c r="M49" s="49"/>
      <c r="N49" s="49"/>
      <c r="O49" s="49"/>
    </row>
    <row r="50" spans="1:15" x14ac:dyDescent="0.3">
      <c r="A50" s="45" t="s">
        <v>5</v>
      </c>
      <c r="B50" s="45" t="s">
        <v>10</v>
      </c>
      <c r="C50" s="45" t="s">
        <v>21</v>
      </c>
      <c r="D50" s="45" t="s">
        <v>10</v>
      </c>
      <c r="E50" s="45" t="s">
        <v>7</v>
      </c>
      <c r="F50" s="45" t="s">
        <v>7</v>
      </c>
      <c r="G50" s="45" t="s">
        <v>6</v>
      </c>
      <c r="H50" s="45" t="s">
        <v>6</v>
      </c>
      <c r="I50" s="45" t="s">
        <v>8</v>
      </c>
      <c r="J50" s="50" t="s">
        <v>76</v>
      </c>
      <c r="K50" s="47">
        <f>K51+K54</f>
        <v>11000000</v>
      </c>
      <c r="L50" s="43">
        <f t="shared" si="1"/>
        <v>3.1476679155927954E-3</v>
      </c>
      <c r="M50" s="49"/>
      <c r="N50" s="49"/>
      <c r="O50" s="49"/>
    </row>
    <row r="51" spans="1:15" hidden="1" x14ac:dyDescent="0.3">
      <c r="A51" s="45" t="s">
        <v>5</v>
      </c>
      <c r="B51" s="45" t="s">
        <v>10</v>
      </c>
      <c r="C51" s="45" t="s">
        <v>21</v>
      </c>
      <c r="D51" s="45" t="s">
        <v>10</v>
      </c>
      <c r="E51" s="45" t="s">
        <v>37</v>
      </c>
      <c r="F51" s="45" t="s">
        <v>7</v>
      </c>
      <c r="G51" s="45" t="s">
        <v>6</v>
      </c>
      <c r="H51" s="45" t="s">
        <v>6</v>
      </c>
      <c r="I51" s="45" t="s">
        <v>8</v>
      </c>
      <c r="J51" s="50" t="s">
        <v>77</v>
      </c>
      <c r="K51" s="54">
        <f>SUM(K52)</f>
        <v>0</v>
      </c>
      <c r="L51" s="55">
        <f t="shared" si="1"/>
        <v>0</v>
      </c>
      <c r="M51" s="37"/>
      <c r="N51" s="37"/>
      <c r="O51" s="37"/>
    </row>
    <row r="52" spans="1:15" hidden="1" x14ac:dyDescent="0.3">
      <c r="A52" s="51" t="s">
        <v>5</v>
      </c>
      <c r="B52" s="51" t="s">
        <v>10</v>
      </c>
      <c r="C52" s="51" t="s">
        <v>21</v>
      </c>
      <c r="D52" s="51" t="s">
        <v>10</v>
      </c>
      <c r="E52" s="51" t="s">
        <v>37</v>
      </c>
      <c r="F52" s="51" t="s">
        <v>16</v>
      </c>
      <c r="G52" s="51" t="s">
        <v>6</v>
      </c>
      <c r="H52" s="51" t="s">
        <v>6</v>
      </c>
      <c r="I52" s="51" t="s">
        <v>8</v>
      </c>
      <c r="J52" s="56" t="s">
        <v>78</v>
      </c>
      <c r="K52" s="65"/>
      <c r="L52" s="55">
        <f t="shared" si="1"/>
        <v>0</v>
      </c>
      <c r="M52" s="37"/>
      <c r="N52" s="37"/>
      <c r="O52" s="37"/>
    </row>
    <row r="53" spans="1:15" hidden="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6"/>
      <c r="K53" s="65"/>
      <c r="L53" s="55"/>
      <c r="M53" s="37"/>
      <c r="N53" s="37"/>
      <c r="O53" s="37"/>
    </row>
    <row r="54" spans="1:15" x14ac:dyDescent="0.3">
      <c r="A54" s="45" t="s">
        <v>5</v>
      </c>
      <c r="B54" s="45" t="s">
        <v>10</v>
      </c>
      <c r="C54" s="45" t="s">
        <v>21</v>
      </c>
      <c r="D54" s="45" t="s">
        <v>10</v>
      </c>
      <c r="E54" s="45" t="s">
        <v>24</v>
      </c>
      <c r="F54" s="45" t="s">
        <v>7</v>
      </c>
      <c r="G54" s="45" t="s">
        <v>6</v>
      </c>
      <c r="H54" s="45" t="s">
        <v>6</v>
      </c>
      <c r="I54" s="45" t="s">
        <v>8</v>
      </c>
      <c r="J54" s="50" t="s">
        <v>79</v>
      </c>
      <c r="K54" s="47">
        <f>SUM(K55:K56)</f>
        <v>11000000</v>
      </c>
      <c r="L54" s="43">
        <f>+K54/$K$88</f>
        <v>3.1476679155927954E-3</v>
      </c>
      <c r="M54" s="49"/>
      <c r="N54" s="49"/>
      <c r="O54" s="49"/>
    </row>
    <row r="55" spans="1:15" ht="33" x14ac:dyDescent="0.3">
      <c r="A55" s="51" t="s">
        <v>5</v>
      </c>
      <c r="B55" s="51" t="s">
        <v>10</v>
      </c>
      <c r="C55" s="51" t="s">
        <v>21</v>
      </c>
      <c r="D55" s="51" t="s">
        <v>10</v>
      </c>
      <c r="E55" s="51" t="s">
        <v>24</v>
      </c>
      <c r="F55" s="51" t="s">
        <v>16</v>
      </c>
      <c r="G55" s="51" t="s">
        <v>6</v>
      </c>
      <c r="H55" s="51" t="s">
        <v>6</v>
      </c>
      <c r="I55" s="51" t="s">
        <v>8</v>
      </c>
      <c r="J55" s="56" t="s">
        <v>80</v>
      </c>
      <c r="K55" s="61">
        <f>5000000</f>
        <v>5000000</v>
      </c>
      <c r="L55" s="55">
        <f>+K55/$K$88</f>
        <v>1.4307581434512707E-3</v>
      </c>
      <c r="M55" s="37"/>
      <c r="N55" s="37"/>
      <c r="O55" s="37"/>
    </row>
    <row r="56" spans="1:15" x14ac:dyDescent="0.3">
      <c r="A56" s="51" t="s">
        <v>5</v>
      </c>
      <c r="B56" s="51" t="s">
        <v>10</v>
      </c>
      <c r="C56" s="51" t="s">
        <v>21</v>
      </c>
      <c r="D56" s="51" t="s">
        <v>10</v>
      </c>
      <c r="E56" s="51" t="s">
        <v>24</v>
      </c>
      <c r="F56" s="51" t="s">
        <v>30</v>
      </c>
      <c r="G56" s="51" t="s">
        <v>6</v>
      </c>
      <c r="H56" s="51" t="s">
        <v>6</v>
      </c>
      <c r="I56" s="51" t="s">
        <v>8</v>
      </c>
      <c r="J56" s="56" t="s">
        <v>81</v>
      </c>
      <c r="K56" s="61">
        <v>6000000</v>
      </c>
      <c r="L56" s="55">
        <f>+K56/$K$88</f>
        <v>1.7169097721415247E-3</v>
      </c>
      <c r="M56" s="37"/>
      <c r="N56" s="37"/>
      <c r="O56" s="37"/>
    </row>
    <row r="57" spans="1:15" hidden="1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6"/>
      <c r="K57" s="65"/>
      <c r="L57" s="55"/>
      <c r="M57" s="37"/>
      <c r="N57" s="37"/>
      <c r="O57" s="37"/>
    </row>
    <row r="58" spans="1:15" x14ac:dyDescent="0.3">
      <c r="A58" s="45" t="s">
        <v>5</v>
      </c>
      <c r="B58" s="45" t="s">
        <v>10</v>
      </c>
      <c r="C58" s="45" t="s">
        <v>10</v>
      </c>
      <c r="D58" s="45" t="s">
        <v>6</v>
      </c>
      <c r="E58" s="45" t="s">
        <v>7</v>
      </c>
      <c r="F58" s="45" t="s">
        <v>7</v>
      </c>
      <c r="G58" s="45" t="s">
        <v>6</v>
      </c>
      <c r="H58" s="45" t="s">
        <v>6</v>
      </c>
      <c r="I58" s="45" t="s">
        <v>8</v>
      </c>
      <c r="J58" s="50" t="s">
        <v>82</v>
      </c>
      <c r="K58" s="47">
        <f>K59+K64</f>
        <v>17000000</v>
      </c>
      <c r="L58" s="43">
        <f t="shared" ref="L58:L88" si="2">+K58/$K$88</f>
        <v>4.8645776877343202E-3</v>
      </c>
      <c r="M58" s="49"/>
      <c r="N58" s="49"/>
      <c r="O58" s="49"/>
    </row>
    <row r="59" spans="1:15" x14ac:dyDescent="0.3">
      <c r="A59" s="45" t="s">
        <v>5</v>
      </c>
      <c r="B59" s="45" t="s">
        <v>10</v>
      </c>
      <c r="C59" s="45" t="s">
        <v>10</v>
      </c>
      <c r="D59" s="45" t="s">
        <v>5</v>
      </c>
      <c r="E59" s="45" t="s">
        <v>7</v>
      </c>
      <c r="F59" s="45" t="s">
        <v>7</v>
      </c>
      <c r="G59" s="45" t="s">
        <v>6</v>
      </c>
      <c r="H59" s="45" t="s">
        <v>6</v>
      </c>
      <c r="I59" s="45" t="s">
        <v>8</v>
      </c>
      <c r="J59" s="50" t="s">
        <v>83</v>
      </c>
      <c r="K59" s="47">
        <f>+K60+K61</f>
        <v>13000000</v>
      </c>
      <c r="L59" s="43">
        <f t="shared" si="2"/>
        <v>3.7199711729733035E-3</v>
      </c>
      <c r="M59" s="49"/>
      <c r="N59" s="49"/>
      <c r="O59" s="49"/>
    </row>
    <row r="60" spans="1:15" x14ac:dyDescent="0.3">
      <c r="A60" s="51" t="s">
        <v>5</v>
      </c>
      <c r="B60" s="51" t="s">
        <v>10</v>
      </c>
      <c r="C60" s="51" t="s">
        <v>10</v>
      </c>
      <c r="D60" s="51" t="s">
        <v>5</v>
      </c>
      <c r="E60" s="51" t="s">
        <v>24</v>
      </c>
      <c r="F60" s="51" t="s">
        <v>7</v>
      </c>
      <c r="G60" s="51" t="s">
        <v>6</v>
      </c>
      <c r="H60" s="51" t="s">
        <v>6</v>
      </c>
      <c r="I60" s="51" t="s">
        <v>8</v>
      </c>
      <c r="J60" s="56" t="s">
        <v>84</v>
      </c>
      <c r="K60" s="54">
        <f>+'[1]X Grupo ingresos 2021'!C116</f>
        <v>5000000</v>
      </c>
      <c r="L60" s="55">
        <f t="shared" si="2"/>
        <v>1.4307581434512707E-3</v>
      </c>
      <c r="M60" s="49"/>
      <c r="N60" s="49"/>
      <c r="O60" s="49"/>
    </row>
    <row r="61" spans="1:15" x14ac:dyDescent="0.3">
      <c r="A61" s="51" t="s">
        <v>5</v>
      </c>
      <c r="B61" s="51" t="s">
        <v>10</v>
      </c>
      <c r="C61" s="51" t="s">
        <v>10</v>
      </c>
      <c r="D61" s="51" t="s">
        <v>5</v>
      </c>
      <c r="E61" s="51" t="s">
        <v>18</v>
      </c>
      <c r="F61" s="51" t="s">
        <v>7</v>
      </c>
      <c r="G61" s="51" t="s">
        <v>6</v>
      </c>
      <c r="H61" s="51" t="s">
        <v>6</v>
      </c>
      <c r="I61" s="51" t="s">
        <v>8</v>
      </c>
      <c r="J61" s="56" t="s">
        <v>85</v>
      </c>
      <c r="K61" s="54">
        <f>+K62+K63</f>
        <v>8000000</v>
      </c>
      <c r="L61" s="55">
        <f t="shared" si="2"/>
        <v>2.2892130295220328E-3</v>
      </c>
      <c r="M61" s="49"/>
      <c r="N61" s="49"/>
      <c r="O61" s="49"/>
    </row>
    <row r="62" spans="1:15" x14ac:dyDescent="0.3">
      <c r="A62" s="51" t="s">
        <v>5</v>
      </c>
      <c r="B62" s="51" t="s">
        <v>10</v>
      </c>
      <c r="C62" s="51" t="s">
        <v>10</v>
      </c>
      <c r="D62" s="51" t="s">
        <v>5</v>
      </c>
      <c r="E62" s="51" t="s">
        <v>18</v>
      </c>
      <c r="F62" s="51" t="s">
        <v>7</v>
      </c>
      <c r="G62" s="51" t="s">
        <v>6</v>
      </c>
      <c r="H62" s="51" t="s">
        <v>6</v>
      </c>
      <c r="I62" s="51" t="s">
        <v>26</v>
      </c>
      <c r="J62" s="56" t="s">
        <v>86</v>
      </c>
      <c r="K62" s="61">
        <f>+'[1]X Grupo ingresos 2021'!C118</f>
        <v>4000000</v>
      </c>
      <c r="L62" s="55">
        <f t="shared" si="2"/>
        <v>1.1446065147610164E-3</v>
      </c>
      <c r="M62" s="37"/>
      <c r="N62" s="37"/>
      <c r="O62" s="37"/>
    </row>
    <row r="63" spans="1:15" ht="33" x14ac:dyDescent="0.3">
      <c r="A63" s="51" t="s">
        <v>5</v>
      </c>
      <c r="B63" s="51" t="s">
        <v>10</v>
      </c>
      <c r="C63" s="51" t="s">
        <v>10</v>
      </c>
      <c r="D63" s="51" t="s">
        <v>5</v>
      </c>
      <c r="E63" s="51" t="s">
        <v>18</v>
      </c>
      <c r="F63" s="51" t="s">
        <v>7</v>
      </c>
      <c r="G63" s="51" t="s">
        <v>6</v>
      </c>
      <c r="H63" s="51" t="s">
        <v>6</v>
      </c>
      <c r="I63" s="51" t="s">
        <v>28</v>
      </c>
      <c r="J63" s="56" t="s">
        <v>87</v>
      </c>
      <c r="K63" s="65">
        <v>4000000</v>
      </c>
      <c r="L63" s="55">
        <f t="shared" si="2"/>
        <v>1.1446065147610164E-3</v>
      </c>
      <c r="M63" s="37"/>
      <c r="N63" s="37"/>
      <c r="O63" s="37"/>
    </row>
    <row r="64" spans="1:15" x14ac:dyDescent="0.3">
      <c r="A64" s="45" t="s">
        <v>5</v>
      </c>
      <c r="B64" s="45" t="s">
        <v>10</v>
      </c>
      <c r="C64" s="45" t="s">
        <v>10</v>
      </c>
      <c r="D64" s="45" t="s">
        <v>21</v>
      </c>
      <c r="E64" s="45" t="s">
        <v>7</v>
      </c>
      <c r="F64" s="45" t="s">
        <v>7</v>
      </c>
      <c r="G64" s="45" t="s">
        <v>6</v>
      </c>
      <c r="H64" s="45" t="s">
        <v>6</v>
      </c>
      <c r="I64" s="45" t="s">
        <v>8</v>
      </c>
      <c r="J64" s="50" t="s">
        <v>88</v>
      </c>
      <c r="K64" s="47">
        <f>K65</f>
        <v>4000000</v>
      </c>
      <c r="L64" s="43">
        <f t="shared" si="2"/>
        <v>1.1446065147610164E-3</v>
      </c>
      <c r="M64" s="49"/>
      <c r="N64" s="49"/>
      <c r="O64" s="49"/>
    </row>
    <row r="65" spans="1:15" x14ac:dyDescent="0.3">
      <c r="A65" s="51" t="s">
        <v>5</v>
      </c>
      <c r="B65" s="51" t="s">
        <v>10</v>
      </c>
      <c r="C65" s="51" t="s">
        <v>10</v>
      </c>
      <c r="D65" s="51" t="s">
        <v>21</v>
      </c>
      <c r="E65" s="51" t="s">
        <v>16</v>
      </c>
      <c r="F65" s="51" t="s">
        <v>7</v>
      </c>
      <c r="G65" s="51" t="s">
        <v>6</v>
      </c>
      <c r="H65" s="51" t="s">
        <v>6</v>
      </c>
      <c r="I65" s="51" t="s">
        <v>8</v>
      </c>
      <c r="J65" s="56" t="s">
        <v>89</v>
      </c>
      <c r="K65" s="65">
        <f>SUM(K66:K67)</f>
        <v>4000000</v>
      </c>
      <c r="L65" s="55">
        <f t="shared" si="2"/>
        <v>1.1446065147610164E-3</v>
      </c>
      <c r="M65" s="37"/>
      <c r="N65" s="37"/>
      <c r="O65" s="37"/>
    </row>
    <row r="66" spans="1:15" hidden="1" x14ac:dyDescent="0.3">
      <c r="A66" s="51" t="s">
        <v>5</v>
      </c>
      <c r="B66" s="51" t="s">
        <v>10</v>
      </c>
      <c r="C66" s="51" t="s">
        <v>10</v>
      </c>
      <c r="D66" s="51" t="s">
        <v>21</v>
      </c>
      <c r="E66" s="51" t="s">
        <v>16</v>
      </c>
      <c r="F66" s="51" t="s">
        <v>7</v>
      </c>
      <c r="G66" s="51" t="s">
        <v>6</v>
      </c>
      <c r="H66" s="51" t="s">
        <v>6</v>
      </c>
      <c r="I66" s="51" t="s">
        <v>26</v>
      </c>
      <c r="J66" s="56" t="s">
        <v>90</v>
      </c>
      <c r="K66" s="65">
        <f>+'[1]X Grupo ingresos 2021'!C111</f>
        <v>1200000</v>
      </c>
      <c r="L66" s="55">
        <f t="shared" si="2"/>
        <v>3.4338195442830497E-4</v>
      </c>
      <c r="M66" s="37"/>
      <c r="N66" s="37"/>
      <c r="O66" s="37"/>
    </row>
    <row r="67" spans="1:15" ht="33" hidden="1" x14ac:dyDescent="0.3">
      <c r="A67" s="51" t="s">
        <v>5</v>
      </c>
      <c r="B67" s="51" t="s">
        <v>10</v>
      </c>
      <c r="C67" s="51" t="s">
        <v>10</v>
      </c>
      <c r="D67" s="51" t="s">
        <v>21</v>
      </c>
      <c r="E67" s="51" t="s">
        <v>16</v>
      </c>
      <c r="F67" s="51" t="s">
        <v>7</v>
      </c>
      <c r="G67" s="51" t="s">
        <v>6</v>
      </c>
      <c r="H67" s="51" t="s">
        <v>6</v>
      </c>
      <c r="I67" s="51" t="s">
        <v>28</v>
      </c>
      <c r="J67" s="56" t="s">
        <v>91</v>
      </c>
      <c r="K67" s="65">
        <f>+'[1]X Grupo ingresos 2021'!C112</f>
        <v>2800000</v>
      </c>
      <c r="L67" s="55">
        <f t="shared" si="2"/>
        <v>8.0122456033271156E-4</v>
      </c>
      <c r="M67" s="37"/>
      <c r="N67" s="37"/>
      <c r="O67" s="37"/>
    </row>
    <row r="68" spans="1:15" hidden="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6"/>
      <c r="K68" s="65"/>
      <c r="L68" s="55">
        <f t="shared" si="2"/>
        <v>0</v>
      </c>
      <c r="M68" s="37"/>
      <c r="N68" s="37"/>
      <c r="O68" s="37"/>
    </row>
    <row r="69" spans="1:15" hidden="1" x14ac:dyDescent="0.3">
      <c r="A69" s="45" t="s">
        <v>5</v>
      </c>
      <c r="B69" s="45" t="s">
        <v>10</v>
      </c>
      <c r="C69" s="45" t="s">
        <v>92</v>
      </c>
      <c r="D69" s="45" t="s">
        <v>6</v>
      </c>
      <c r="E69" s="45" t="s">
        <v>7</v>
      </c>
      <c r="F69" s="45" t="s">
        <v>7</v>
      </c>
      <c r="G69" s="45" t="s">
        <v>6</v>
      </c>
      <c r="H69" s="45" t="s">
        <v>6</v>
      </c>
      <c r="I69" s="45" t="s">
        <v>8</v>
      </c>
      <c r="J69" s="50" t="s">
        <v>93</v>
      </c>
      <c r="K69" s="64">
        <f>SUM(K70:K71)</f>
        <v>0</v>
      </c>
      <c r="L69" s="55">
        <f t="shared" si="2"/>
        <v>0</v>
      </c>
      <c r="M69" s="49"/>
      <c r="N69" s="49"/>
      <c r="O69" s="49"/>
    </row>
    <row r="70" spans="1:15" hidden="1" x14ac:dyDescent="0.3">
      <c r="A70" s="51" t="s">
        <v>5</v>
      </c>
      <c r="B70" s="51" t="s">
        <v>10</v>
      </c>
      <c r="C70" s="51" t="s">
        <v>92</v>
      </c>
      <c r="D70" s="51" t="s">
        <v>5</v>
      </c>
      <c r="E70" s="51" t="s">
        <v>7</v>
      </c>
      <c r="F70" s="51" t="s">
        <v>7</v>
      </c>
      <c r="G70" s="51" t="s">
        <v>6</v>
      </c>
      <c r="H70" s="51" t="s">
        <v>6</v>
      </c>
      <c r="I70" s="51" t="s">
        <v>8</v>
      </c>
      <c r="J70" s="56" t="s">
        <v>94</v>
      </c>
      <c r="K70" s="61"/>
      <c r="L70" s="55">
        <f t="shared" si="2"/>
        <v>0</v>
      </c>
      <c r="M70" s="37"/>
      <c r="N70" s="37"/>
      <c r="O70" s="37"/>
    </row>
    <row r="71" spans="1:15" hidden="1" x14ac:dyDescent="0.3">
      <c r="A71" s="51" t="s">
        <v>5</v>
      </c>
      <c r="B71" s="51" t="s">
        <v>10</v>
      </c>
      <c r="C71" s="51" t="s">
        <v>92</v>
      </c>
      <c r="D71" s="51" t="s">
        <v>92</v>
      </c>
      <c r="E71" s="51" t="s">
        <v>7</v>
      </c>
      <c r="F71" s="51" t="s">
        <v>7</v>
      </c>
      <c r="G71" s="51" t="s">
        <v>6</v>
      </c>
      <c r="H71" s="51" t="s">
        <v>6</v>
      </c>
      <c r="I71" s="51" t="s">
        <v>8</v>
      </c>
      <c r="J71" s="56" t="s">
        <v>95</v>
      </c>
      <c r="K71" s="65"/>
      <c r="L71" s="55">
        <f t="shared" si="2"/>
        <v>0</v>
      </c>
      <c r="M71" s="37"/>
      <c r="N71" s="37"/>
      <c r="O71" s="37"/>
    </row>
    <row r="72" spans="1:15" hidden="1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6"/>
      <c r="K72" s="65"/>
      <c r="L72" s="55">
        <f t="shared" si="2"/>
        <v>0</v>
      </c>
      <c r="M72" s="37"/>
      <c r="N72" s="37"/>
      <c r="O72" s="37"/>
    </row>
    <row r="73" spans="1:15" x14ac:dyDescent="0.3">
      <c r="A73" s="45" t="s">
        <v>5</v>
      </c>
      <c r="B73" s="45" t="s">
        <v>66</v>
      </c>
      <c r="C73" s="45" t="s">
        <v>6</v>
      </c>
      <c r="D73" s="45" t="s">
        <v>6</v>
      </c>
      <c r="E73" s="45" t="s">
        <v>7</v>
      </c>
      <c r="F73" s="45" t="s">
        <v>7</v>
      </c>
      <c r="G73" s="45" t="s">
        <v>6</v>
      </c>
      <c r="H73" s="45" t="s">
        <v>6</v>
      </c>
      <c r="I73" s="45" t="s">
        <v>8</v>
      </c>
      <c r="J73" s="50" t="s">
        <v>96</v>
      </c>
      <c r="K73" s="47">
        <f>+K74</f>
        <v>2100000000</v>
      </c>
      <c r="L73" s="43">
        <f t="shared" si="2"/>
        <v>0.60091842024953368</v>
      </c>
      <c r="M73" s="49"/>
      <c r="N73" s="49"/>
      <c r="O73" s="49"/>
    </row>
    <row r="74" spans="1:15" x14ac:dyDescent="0.3">
      <c r="A74" s="51" t="s">
        <v>5</v>
      </c>
      <c r="B74" s="51" t="s">
        <v>66</v>
      </c>
      <c r="C74" s="51" t="s">
        <v>5</v>
      </c>
      <c r="D74" s="51" t="s">
        <v>6</v>
      </c>
      <c r="E74" s="51" t="s">
        <v>7</v>
      </c>
      <c r="F74" s="51" t="s">
        <v>7</v>
      </c>
      <c r="G74" s="51" t="s">
        <v>6</v>
      </c>
      <c r="H74" s="51" t="s">
        <v>6</v>
      </c>
      <c r="I74" s="51" t="s">
        <v>8</v>
      </c>
      <c r="J74" s="46" t="s">
        <v>97</v>
      </c>
      <c r="K74" s="47">
        <f>+K75</f>
        <v>2100000000</v>
      </c>
      <c r="L74" s="43">
        <f t="shared" si="2"/>
        <v>0.60091842024953368</v>
      </c>
      <c r="M74" s="37"/>
      <c r="N74" s="37"/>
      <c r="O74" s="37"/>
    </row>
    <row r="75" spans="1:15" x14ac:dyDescent="0.3">
      <c r="A75" s="51" t="s">
        <v>5</v>
      </c>
      <c r="B75" s="51" t="s">
        <v>66</v>
      </c>
      <c r="C75" s="51" t="s">
        <v>5</v>
      </c>
      <c r="D75" s="51" t="s">
        <v>5</v>
      </c>
      <c r="E75" s="51" t="s">
        <v>7</v>
      </c>
      <c r="F75" s="51" t="s">
        <v>7</v>
      </c>
      <c r="G75" s="51" t="s">
        <v>6</v>
      </c>
      <c r="H75" s="51" t="s">
        <v>6</v>
      </c>
      <c r="I75" s="51" t="s">
        <v>8</v>
      </c>
      <c r="J75" s="78" t="s">
        <v>98</v>
      </c>
      <c r="K75" s="65">
        <v>2100000000</v>
      </c>
      <c r="L75" s="55">
        <f t="shared" si="2"/>
        <v>0.60091842024953368</v>
      </c>
      <c r="M75" s="37"/>
      <c r="N75" s="37"/>
      <c r="O75" s="37"/>
    </row>
    <row r="76" spans="1:15" x14ac:dyDescent="0.3">
      <c r="A76" s="40" t="s">
        <v>10</v>
      </c>
      <c r="B76" s="40" t="s">
        <v>6</v>
      </c>
      <c r="C76" s="40" t="s">
        <v>6</v>
      </c>
      <c r="D76" s="40" t="s">
        <v>6</v>
      </c>
      <c r="E76" s="40" t="s">
        <v>6</v>
      </c>
      <c r="F76" s="40" t="s">
        <v>6</v>
      </c>
      <c r="G76" s="40" t="s">
        <v>6</v>
      </c>
      <c r="H76" s="40" t="s">
        <v>6</v>
      </c>
      <c r="I76" s="40" t="s">
        <v>8</v>
      </c>
      <c r="J76" s="41" t="s">
        <v>99</v>
      </c>
      <c r="K76" s="42">
        <f>K77</f>
        <v>222606358</v>
      </c>
      <c r="L76" s="43">
        <f t="shared" si="2"/>
        <v>6.3699171898505783E-2</v>
      </c>
      <c r="M76" s="49"/>
      <c r="N76" s="49"/>
      <c r="O76" s="49"/>
    </row>
    <row r="77" spans="1:15" x14ac:dyDescent="0.3">
      <c r="A77" s="45" t="s">
        <v>10</v>
      </c>
      <c r="B77" s="45" t="s">
        <v>10</v>
      </c>
      <c r="C77" s="45" t="s">
        <v>6</v>
      </c>
      <c r="D77" s="45" t="s">
        <v>6</v>
      </c>
      <c r="E77" s="45" t="s">
        <v>7</v>
      </c>
      <c r="F77" s="45" t="s">
        <v>7</v>
      </c>
      <c r="G77" s="45" t="s">
        <v>6</v>
      </c>
      <c r="H77" s="45" t="s">
        <v>6</v>
      </c>
      <c r="I77" s="45" t="s">
        <v>8</v>
      </c>
      <c r="J77" s="46" t="s">
        <v>100</v>
      </c>
      <c r="K77" s="47">
        <f>+K78+K82</f>
        <v>222606358</v>
      </c>
      <c r="L77" s="43">
        <f t="shared" si="2"/>
        <v>6.3699171898505783E-2</v>
      </c>
      <c r="M77" s="49"/>
      <c r="N77" s="49"/>
      <c r="O77" s="49"/>
    </row>
    <row r="78" spans="1:15" x14ac:dyDescent="0.3">
      <c r="A78" s="45" t="s">
        <v>10</v>
      </c>
      <c r="B78" s="45" t="s">
        <v>10</v>
      </c>
      <c r="C78" s="45" t="s">
        <v>5</v>
      </c>
      <c r="D78" s="45" t="s">
        <v>6</v>
      </c>
      <c r="E78" s="45" t="s">
        <v>7</v>
      </c>
      <c r="F78" s="45" t="s">
        <v>7</v>
      </c>
      <c r="G78" s="45" t="s">
        <v>6</v>
      </c>
      <c r="H78" s="45" t="s">
        <v>6</v>
      </c>
      <c r="I78" s="45" t="s">
        <v>8</v>
      </c>
      <c r="J78" s="46" t="s">
        <v>101</v>
      </c>
      <c r="K78" s="64">
        <f>SUM(K79:K81)</f>
        <v>92055958</v>
      </c>
      <c r="L78" s="43">
        <f t="shared" si="2"/>
        <v>2.6341962312341628E-2</v>
      </c>
      <c r="M78" s="37"/>
      <c r="N78" s="37"/>
      <c r="O78" s="37"/>
    </row>
    <row r="79" spans="1:15" x14ac:dyDescent="0.3">
      <c r="A79" s="51" t="s">
        <v>10</v>
      </c>
      <c r="B79" s="51" t="s">
        <v>10</v>
      </c>
      <c r="C79" s="51" t="s">
        <v>5</v>
      </c>
      <c r="D79" s="51" t="s">
        <v>5</v>
      </c>
      <c r="E79" s="51" t="s">
        <v>7</v>
      </c>
      <c r="F79" s="51" t="s">
        <v>7</v>
      </c>
      <c r="G79" s="51" t="s">
        <v>6</v>
      </c>
      <c r="H79" s="51" t="s">
        <v>6</v>
      </c>
      <c r="I79" s="51" t="s">
        <v>26</v>
      </c>
      <c r="J79" s="78" t="s">
        <v>102</v>
      </c>
      <c r="K79" s="79">
        <f>32170000+16520000+365958</f>
        <v>49055958</v>
      </c>
      <c r="L79" s="55">
        <f t="shared" si="2"/>
        <v>1.4037442278660701E-2</v>
      </c>
      <c r="M79" s="67"/>
      <c r="N79" s="80"/>
      <c r="O79" s="81">
        <f>+M79-N79</f>
        <v>0</v>
      </c>
    </row>
    <row r="80" spans="1:15" x14ac:dyDescent="0.3">
      <c r="A80" s="51" t="s">
        <v>10</v>
      </c>
      <c r="B80" s="51" t="s">
        <v>10</v>
      </c>
      <c r="C80" s="51" t="s">
        <v>5</v>
      </c>
      <c r="D80" s="51" t="s">
        <v>5</v>
      </c>
      <c r="E80" s="51" t="s">
        <v>7</v>
      </c>
      <c r="F80" s="51" t="s">
        <v>7</v>
      </c>
      <c r="G80" s="51" t="s">
        <v>6</v>
      </c>
      <c r="H80" s="51" t="s">
        <v>6</v>
      </c>
      <c r="I80" s="51" t="s">
        <v>28</v>
      </c>
      <c r="J80" s="78" t="s">
        <v>103</v>
      </c>
      <c r="K80" s="61">
        <v>40000000</v>
      </c>
      <c r="L80" s="55">
        <f t="shared" si="2"/>
        <v>1.1446065147610165E-2</v>
      </c>
      <c r="M80" s="37"/>
      <c r="N80" s="37"/>
      <c r="O80" s="37"/>
    </row>
    <row r="81" spans="1:15" ht="33" x14ac:dyDescent="0.3">
      <c r="A81" s="51" t="s">
        <v>10</v>
      </c>
      <c r="B81" s="51" t="s">
        <v>10</v>
      </c>
      <c r="C81" s="51" t="s">
        <v>5</v>
      </c>
      <c r="D81" s="51" t="s">
        <v>5</v>
      </c>
      <c r="E81" s="51" t="s">
        <v>7</v>
      </c>
      <c r="F81" s="51" t="s">
        <v>7</v>
      </c>
      <c r="G81" s="51" t="s">
        <v>6</v>
      </c>
      <c r="H81" s="51" t="s">
        <v>6</v>
      </c>
      <c r="I81" s="51" t="s">
        <v>28</v>
      </c>
      <c r="J81" s="78" t="s">
        <v>104</v>
      </c>
      <c r="K81" s="61">
        <v>3000000</v>
      </c>
      <c r="L81" s="55">
        <f t="shared" si="2"/>
        <v>8.5845488607076237E-4</v>
      </c>
      <c r="M81" s="37"/>
      <c r="N81" s="37"/>
      <c r="O81" s="37"/>
    </row>
    <row r="82" spans="1:15" x14ac:dyDescent="0.3">
      <c r="A82" s="45" t="s">
        <v>10</v>
      </c>
      <c r="B82" s="45" t="s">
        <v>10</v>
      </c>
      <c r="C82" s="45" t="s">
        <v>21</v>
      </c>
      <c r="D82" s="45" t="s">
        <v>6</v>
      </c>
      <c r="E82" s="45" t="s">
        <v>7</v>
      </c>
      <c r="F82" s="45" t="s">
        <v>7</v>
      </c>
      <c r="G82" s="45" t="s">
        <v>6</v>
      </c>
      <c r="H82" s="45" t="s">
        <v>6</v>
      </c>
      <c r="I82" s="45" t="s">
        <v>8</v>
      </c>
      <c r="J82" s="46" t="s">
        <v>105</v>
      </c>
      <c r="K82" s="64">
        <f>+K83+K84</f>
        <v>130550400.00000001</v>
      </c>
      <c r="L82" s="43">
        <f t="shared" si="2"/>
        <v>3.7357209586164154E-2</v>
      </c>
      <c r="M82" s="37"/>
      <c r="N82" s="37"/>
      <c r="O82" s="37"/>
    </row>
    <row r="83" spans="1:15" hidden="1" x14ac:dyDescent="0.3">
      <c r="A83" s="51" t="s">
        <v>10</v>
      </c>
      <c r="B83" s="51" t="s">
        <v>10</v>
      </c>
      <c r="C83" s="51" t="s">
        <v>21</v>
      </c>
      <c r="D83" s="51" t="s">
        <v>5</v>
      </c>
      <c r="E83" s="51" t="s">
        <v>7</v>
      </c>
      <c r="F83" s="51" t="s">
        <v>7</v>
      </c>
      <c r="G83" s="51" t="s">
        <v>6</v>
      </c>
      <c r="H83" s="51" t="s">
        <v>6</v>
      </c>
      <c r="I83" s="51" t="s">
        <v>8</v>
      </c>
      <c r="J83" s="78" t="s">
        <v>106</v>
      </c>
      <c r="K83" s="82"/>
      <c r="L83" s="43">
        <f t="shared" si="2"/>
        <v>0</v>
      </c>
      <c r="M83" s="37"/>
      <c r="N83" s="37"/>
      <c r="O83" s="37"/>
    </row>
    <row r="84" spans="1:15" x14ac:dyDescent="0.3">
      <c r="A84" s="45" t="s">
        <v>10</v>
      </c>
      <c r="B84" s="45" t="s">
        <v>10</v>
      </c>
      <c r="C84" s="45" t="s">
        <v>21</v>
      </c>
      <c r="D84" s="45" t="s">
        <v>6</v>
      </c>
      <c r="E84" s="45" t="s">
        <v>7</v>
      </c>
      <c r="F84" s="45" t="s">
        <v>7</v>
      </c>
      <c r="G84" s="45" t="s">
        <v>6</v>
      </c>
      <c r="H84" s="45" t="s">
        <v>6</v>
      </c>
      <c r="I84" s="51" t="s">
        <v>8</v>
      </c>
      <c r="J84" s="78" t="s">
        <v>107</v>
      </c>
      <c r="K84" s="64">
        <f>SUM(K85:K87)</f>
        <v>130550400.00000001</v>
      </c>
      <c r="L84" s="43">
        <f t="shared" si="2"/>
        <v>3.7357209586164154E-2</v>
      </c>
      <c r="M84" s="83"/>
      <c r="N84" s="37"/>
      <c r="O84" s="37"/>
    </row>
    <row r="85" spans="1:15" ht="33" x14ac:dyDescent="0.3">
      <c r="A85" s="51" t="s">
        <v>10</v>
      </c>
      <c r="B85" s="51" t="s">
        <v>10</v>
      </c>
      <c r="C85" s="51" t="s">
        <v>21</v>
      </c>
      <c r="D85" s="51" t="s">
        <v>6</v>
      </c>
      <c r="E85" s="51" t="s">
        <v>7</v>
      </c>
      <c r="F85" s="51" t="s">
        <v>7</v>
      </c>
      <c r="G85" s="51" t="s">
        <v>6</v>
      </c>
      <c r="H85" s="51" t="s">
        <v>6</v>
      </c>
      <c r="I85" s="51" t="s">
        <v>42</v>
      </c>
      <c r="J85" s="84" t="s">
        <v>108</v>
      </c>
      <c r="K85" s="65">
        <v>30000000</v>
      </c>
      <c r="L85" s="55">
        <f t="shared" si="2"/>
        <v>8.5845488607076241E-3</v>
      </c>
      <c r="M85" s="85"/>
      <c r="N85" s="37"/>
      <c r="O85" s="86"/>
    </row>
    <row r="86" spans="1:15" hidden="1" x14ac:dyDescent="0.3">
      <c r="A86" s="51" t="s">
        <v>10</v>
      </c>
      <c r="B86" s="51" t="s">
        <v>10</v>
      </c>
      <c r="C86" s="51" t="s">
        <v>21</v>
      </c>
      <c r="D86" s="51" t="s">
        <v>21</v>
      </c>
      <c r="E86" s="51" t="s">
        <v>7</v>
      </c>
      <c r="F86" s="51" t="s">
        <v>7</v>
      </c>
      <c r="G86" s="51" t="s">
        <v>6</v>
      </c>
      <c r="H86" s="51" t="s">
        <v>6</v>
      </c>
      <c r="I86" s="51" t="s">
        <v>44</v>
      </c>
      <c r="J86" s="87" t="s">
        <v>109</v>
      </c>
      <c r="K86" s="65">
        <v>0</v>
      </c>
      <c r="L86" s="55">
        <f t="shared" si="2"/>
        <v>0</v>
      </c>
      <c r="M86" s="37"/>
      <c r="N86" s="37"/>
      <c r="O86" s="37"/>
    </row>
    <row r="87" spans="1:15" ht="33" x14ac:dyDescent="0.3">
      <c r="A87" s="51" t="s">
        <v>10</v>
      </c>
      <c r="B87" s="51" t="s">
        <v>10</v>
      </c>
      <c r="C87" s="51" t="s">
        <v>21</v>
      </c>
      <c r="D87" s="88">
        <v>0</v>
      </c>
      <c r="E87" s="51" t="s">
        <v>7</v>
      </c>
      <c r="F87" s="51" t="s">
        <v>7</v>
      </c>
      <c r="G87" s="51" t="s">
        <v>6</v>
      </c>
      <c r="H87" s="51" t="s">
        <v>6</v>
      </c>
      <c r="I87" s="51" t="s">
        <v>71</v>
      </c>
      <c r="J87" s="84" t="s">
        <v>110</v>
      </c>
      <c r="K87" s="65">
        <f>(135000+25000)*628.44</f>
        <v>100550400.00000001</v>
      </c>
      <c r="L87" s="55">
        <f t="shared" si="2"/>
        <v>2.8772660725456534E-2</v>
      </c>
      <c r="M87" s="37"/>
      <c r="N87" s="37"/>
      <c r="O87" s="81"/>
    </row>
    <row r="88" spans="1:15" x14ac:dyDescent="0.3">
      <c r="A88" s="95"/>
      <c r="B88" s="96"/>
      <c r="C88" s="96"/>
      <c r="D88" s="96"/>
      <c r="E88" s="96"/>
      <c r="F88" s="96"/>
      <c r="G88" s="96"/>
      <c r="H88" s="96"/>
      <c r="I88" s="97"/>
      <c r="J88" s="89" t="s">
        <v>111</v>
      </c>
      <c r="K88" s="90">
        <f>+K76+K4</f>
        <v>3494650736.664</v>
      </c>
      <c r="L88" s="91">
        <f t="shared" si="2"/>
        <v>1</v>
      </c>
      <c r="M88" s="92"/>
      <c r="N88" s="37"/>
      <c r="O88" s="37"/>
    </row>
  </sheetData>
  <mergeCells count="4">
    <mergeCell ref="A1:L1"/>
    <mergeCell ref="A2:L2"/>
    <mergeCell ref="A3:J3"/>
    <mergeCell ref="A88:I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activeCell="B5" sqref="B5"/>
    </sheetView>
  </sheetViews>
  <sheetFormatPr baseColWidth="10" defaultColWidth="11.5703125" defaultRowHeight="16.5" x14ac:dyDescent="0.3"/>
  <cols>
    <col min="1" max="1" width="9.5703125" style="36" bestFit="1" customWidth="1"/>
    <col min="2" max="2" width="32.28515625" style="36" customWidth="1"/>
    <col min="3" max="3" width="16" style="36" customWidth="1"/>
    <col min="4" max="4" width="15.7109375" style="36" customWidth="1"/>
    <col min="5" max="5" width="16.7109375" style="36" customWidth="1"/>
    <col min="6" max="16384" width="11.5703125" style="36"/>
  </cols>
  <sheetData>
    <row r="1" spans="1:5" x14ac:dyDescent="0.3">
      <c r="A1" s="98" t="s">
        <v>0</v>
      </c>
      <c r="B1" s="98"/>
      <c r="C1" s="98"/>
      <c r="D1" s="98"/>
      <c r="E1" s="98"/>
    </row>
    <row r="2" spans="1:5" x14ac:dyDescent="0.3">
      <c r="A2" s="98" t="s">
        <v>1</v>
      </c>
      <c r="B2" s="98"/>
      <c r="C2" s="98"/>
      <c r="D2" s="98"/>
      <c r="E2" s="98"/>
    </row>
    <row r="3" spans="1:5" x14ac:dyDescent="0.3">
      <c r="A3" s="98" t="s">
        <v>112</v>
      </c>
      <c r="B3" s="98"/>
      <c r="C3" s="98"/>
      <c r="D3" s="98"/>
      <c r="E3" s="98"/>
    </row>
    <row r="4" spans="1:5" x14ac:dyDescent="0.3">
      <c r="A4" s="28" t="s">
        <v>452</v>
      </c>
      <c r="B4" s="28" t="s">
        <v>453</v>
      </c>
      <c r="C4" s="29" t="s">
        <v>113</v>
      </c>
      <c r="D4" s="29" t="s">
        <v>114</v>
      </c>
      <c r="E4" s="30" t="s">
        <v>115</v>
      </c>
    </row>
    <row r="5" spans="1:5" x14ac:dyDescent="0.3">
      <c r="A5" s="1">
        <v>0</v>
      </c>
      <c r="B5" s="2" t="s">
        <v>116</v>
      </c>
      <c r="C5" s="3">
        <f>+C6+C9+C13+C24+C30</f>
        <v>885871954.26499772</v>
      </c>
      <c r="D5" s="3">
        <f>+'[1]PROGRAMA 2'!DC9</f>
        <v>1306856873.0828128</v>
      </c>
      <c r="E5" s="3">
        <f t="shared" ref="E5:E36" si="0">+C5+D5</f>
        <v>2192728827.3478107</v>
      </c>
    </row>
    <row r="6" spans="1:5" x14ac:dyDescent="0.3">
      <c r="A6" s="4" t="s">
        <v>117</v>
      </c>
      <c r="B6" s="5" t="s">
        <v>118</v>
      </c>
      <c r="C6" s="6">
        <f>+'[1]PROGRAMA 1'!CE10</f>
        <v>321343018</v>
      </c>
      <c r="D6" s="6">
        <f>+'[1]PROGRAMA 2'!DC10</f>
        <v>517087975</v>
      </c>
      <c r="E6" s="6">
        <f t="shared" si="0"/>
        <v>838430993</v>
      </c>
    </row>
    <row r="7" spans="1:5" x14ac:dyDescent="0.3">
      <c r="A7" s="4" t="s">
        <v>119</v>
      </c>
      <c r="B7" s="7" t="s">
        <v>120</v>
      </c>
      <c r="C7" s="8">
        <f>+'[1]PROGRAMA 1'!CE11</f>
        <v>315843018</v>
      </c>
      <c r="D7" s="8">
        <f>+'[1]PROGRAMA 2'!DC11</f>
        <v>509587975</v>
      </c>
      <c r="E7" s="8">
        <f t="shared" si="0"/>
        <v>825430993</v>
      </c>
    </row>
    <row r="8" spans="1:5" x14ac:dyDescent="0.3">
      <c r="A8" s="4" t="s">
        <v>121</v>
      </c>
      <c r="B8" s="7" t="s">
        <v>122</v>
      </c>
      <c r="C8" s="9">
        <f>+'[1]PROGRAMA 1'!CE12</f>
        <v>5500000</v>
      </c>
      <c r="D8" s="9">
        <f>+'[1]PROGRAMA 2'!DC12</f>
        <v>7500000</v>
      </c>
      <c r="E8" s="9">
        <f t="shared" si="0"/>
        <v>13000000</v>
      </c>
    </row>
    <row r="9" spans="1:5" x14ac:dyDescent="0.3">
      <c r="A9" s="4" t="s">
        <v>123</v>
      </c>
      <c r="B9" s="5" t="s">
        <v>124</v>
      </c>
      <c r="C9" s="6">
        <f>+'[1]PROGRAMA 1'!CE13</f>
        <v>22555200</v>
      </c>
      <c r="D9" s="6">
        <f>+'[1]PROGRAMA 2'!DC13</f>
        <v>20800000</v>
      </c>
      <c r="E9" s="6">
        <f t="shared" si="0"/>
        <v>43355200</v>
      </c>
    </row>
    <row r="10" spans="1:5" x14ac:dyDescent="0.3">
      <c r="A10" s="4" t="s">
        <v>125</v>
      </c>
      <c r="B10" s="7" t="s">
        <v>126</v>
      </c>
      <c r="C10" s="9">
        <f>+'[1]PROGRAMA 1'!CE14</f>
        <v>2750000</v>
      </c>
      <c r="D10" s="9">
        <f>+'[1]PROGRAMA 2'!DC14</f>
        <v>17800000</v>
      </c>
      <c r="E10" s="9">
        <f t="shared" si="0"/>
        <v>20550000</v>
      </c>
    </row>
    <row r="11" spans="1:5" x14ac:dyDescent="0.3">
      <c r="A11" s="4" t="s">
        <v>127</v>
      </c>
      <c r="B11" s="7" t="s">
        <v>128</v>
      </c>
      <c r="C11" s="9">
        <f>+'[1]PROGRAMA 1'!CE15</f>
        <v>0</v>
      </c>
      <c r="D11" s="9">
        <f>+'[1]PROGRAMA 2'!DC15</f>
        <v>3000000</v>
      </c>
      <c r="E11" s="9">
        <f t="shared" si="0"/>
        <v>3000000</v>
      </c>
    </row>
    <row r="12" spans="1:5" x14ac:dyDescent="0.3">
      <c r="A12" s="4" t="s">
        <v>129</v>
      </c>
      <c r="B12" s="7" t="s">
        <v>130</v>
      </c>
      <c r="C12" s="8">
        <f>+'[1]PROGRAMA 1'!CE16</f>
        <v>19805200</v>
      </c>
      <c r="D12" s="8">
        <f>+'[1]PROGRAMA 2'!DC16</f>
        <v>0</v>
      </c>
      <c r="E12" s="8">
        <f t="shared" si="0"/>
        <v>19805200</v>
      </c>
    </row>
    <row r="13" spans="1:5" x14ac:dyDescent="0.3">
      <c r="A13" s="4" t="s">
        <v>131</v>
      </c>
      <c r="B13" s="5" t="s">
        <v>132</v>
      </c>
      <c r="C13" s="6">
        <f>+'[1]PROGRAMA 1'!CE17</f>
        <v>372127215.74902284</v>
      </c>
      <c r="D13" s="6">
        <f>+'[1]PROGRAMA 2'!DC17</f>
        <v>511775208.71265411</v>
      </c>
      <c r="E13" s="6">
        <f t="shared" si="0"/>
        <v>883902424.46167696</v>
      </c>
    </row>
    <row r="14" spans="1:5" x14ac:dyDescent="0.3">
      <c r="A14" s="4" t="s">
        <v>133</v>
      </c>
      <c r="B14" s="7" t="s">
        <v>134</v>
      </c>
      <c r="C14" s="8">
        <f>+'[1]PROGRAMA 1'!CE18</f>
        <v>104941765</v>
      </c>
      <c r="D14" s="8">
        <f>+'[1]PROGRAMA 2'!DC18</f>
        <v>155117933.5</v>
      </c>
      <c r="E14" s="8">
        <f t="shared" si="0"/>
        <v>260059698.5</v>
      </c>
    </row>
    <row r="15" spans="1:5" ht="33" x14ac:dyDescent="0.3">
      <c r="A15" s="4" t="s">
        <v>135</v>
      </c>
      <c r="B15" s="10" t="s">
        <v>136</v>
      </c>
      <c r="C15" s="8">
        <f>+'[1]PROGRAMA 1'!CE19</f>
        <v>124244910</v>
      </c>
      <c r="D15" s="8">
        <f>+'[1]PROGRAMA 2'!DC19</f>
        <v>128887385</v>
      </c>
      <c r="E15" s="8">
        <f t="shared" si="0"/>
        <v>253132295</v>
      </c>
    </row>
    <row r="16" spans="1:5" ht="33" x14ac:dyDescent="0.3">
      <c r="A16" s="4" t="s">
        <v>137</v>
      </c>
      <c r="B16" s="10" t="s">
        <v>138</v>
      </c>
      <c r="C16" s="8">
        <f>+'[1]PROGRAMA 1'!CE20</f>
        <v>33940920</v>
      </c>
      <c r="D16" s="8">
        <f>+'[1]PROGRAMA 2'!DC20</f>
        <v>8065287.5</v>
      </c>
      <c r="E16" s="8">
        <f t="shared" si="0"/>
        <v>42006207.5</v>
      </c>
    </row>
    <row r="17" spans="1:5" ht="33" x14ac:dyDescent="0.3">
      <c r="A17" s="4" t="s">
        <v>139</v>
      </c>
      <c r="B17" s="10" t="s">
        <v>140</v>
      </c>
      <c r="C17" s="9">
        <f>+'[1]PROGRAMA 1'!CE21</f>
        <v>90303990</v>
      </c>
      <c r="D17" s="8">
        <f>+'[1]PROGRAMA 2'!DC21</f>
        <v>120822097.5</v>
      </c>
      <c r="E17" s="8">
        <f t="shared" si="0"/>
        <v>211126087.5</v>
      </c>
    </row>
    <row r="18" spans="1:5" x14ac:dyDescent="0.3">
      <c r="A18" s="4" t="s">
        <v>141</v>
      </c>
      <c r="B18" s="10" t="s">
        <v>142</v>
      </c>
      <c r="C18" s="8">
        <f>+'[1]PROGRAMA 1'!CE22</f>
        <v>53535627.685122862</v>
      </c>
      <c r="D18" s="8">
        <f>+'[1]PROGRAMA 2'!DC22</f>
        <v>80713507.98787415</v>
      </c>
      <c r="E18" s="8">
        <f t="shared" si="0"/>
        <v>134249135.672997</v>
      </c>
    </row>
    <row r="19" spans="1:5" x14ac:dyDescent="0.3">
      <c r="A19" s="4" t="s">
        <v>143</v>
      </c>
      <c r="B19" s="10" t="s">
        <v>144</v>
      </c>
      <c r="C19" s="8">
        <f>+'[1]PROGRAMA 1'!CE23</f>
        <v>49419023.063900009</v>
      </c>
      <c r="D19" s="8">
        <f>+'[1]PROGRAMA 2'!DC23</f>
        <v>74507069.124779999</v>
      </c>
      <c r="E19" s="8">
        <f t="shared" si="0"/>
        <v>123926092.18868001</v>
      </c>
    </row>
    <row r="20" spans="1:5" x14ac:dyDescent="0.3">
      <c r="A20" s="4" t="s">
        <v>145</v>
      </c>
      <c r="B20" s="10" t="s">
        <v>146</v>
      </c>
      <c r="C20" s="9">
        <f>+'[1]PROGRAMA 1'!CE24</f>
        <v>39985890</v>
      </c>
      <c r="D20" s="8">
        <f>+'[1]PROGRAMA 2'!DC24</f>
        <v>72549313.099999994</v>
      </c>
      <c r="E20" s="8">
        <f t="shared" si="0"/>
        <v>112535203.09999999</v>
      </c>
    </row>
    <row r="21" spans="1:5" x14ac:dyDescent="0.3">
      <c r="A21" s="4" t="s">
        <v>147</v>
      </c>
      <c r="B21" s="10" t="s">
        <v>148</v>
      </c>
      <c r="C21" s="8">
        <f>+'[1]PROGRAMA 1'!CE25</f>
        <v>34926918</v>
      </c>
      <c r="D21" s="8">
        <f>+'[1]PROGRAMA 2'!DC25</f>
        <v>41942532.5</v>
      </c>
      <c r="E21" s="8">
        <f t="shared" si="0"/>
        <v>76869450.5</v>
      </c>
    </row>
    <row r="22" spans="1:5" x14ac:dyDescent="0.3">
      <c r="A22" s="4" t="s">
        <v>149</v>
      </c>
      <c r="B22" s="10" t="s">
        <v>150</v>
      </c>
      <c r="C22" s="8">
        <f>+'[1]PROGRAMA 1'!CE26</f>
        <v>1686324</v>
      </c>
      <c r="D22" s="8">
        <f>+'[1]PROGRAMA 2'!DC26</f>
        <v>23861484.600000001</v>
      </c>
      <c r="E22" s="8">
        <f t="shared" si="0"/>
        <v>25547808.600000001</v>
      </c>
    </row>
    <row r="23" spans="1:5" x14ac:dyDescent="0.3">
      <c r="A23" s="4" t="s">
        <v>151</v>
      </c>
      <c r="B23" s="10" t="s">
        <v>152</v>
      </c>
      <c r="C23" s="8">
        <f>+'[1]PROGRAMA 1'!CE27</f>
        <v>3372648</v>
      </c>
      <c r="D23" s="8">
        <f>+'[1]PROGRAMA 2'!DC27</f>
        <v>6745296</v>
      </c>
      <c r="E23" s="8">
        <f t="shared" si="0"/>
        <v>10117944</v>
      </c>
    </row>
    <row r="24" spans="1:5" ht="33" x14ac:dyDescent="0.3">
      <c r="A24" s="4" t="s">
        <v>153</v>
      </c>
      <c r="B24" s="11" t="s">
        <v>154</v>
      </c>
      <c r="C24" s="12">
        <f>+'[1]PROGRAMA 1'!CE28</f>
        <v>107649671.51570323</v>
      </c>
      <c r="D24" s="12">
        <f>+'[1]PROGRAMA 2'!DC28</f>
        <v>162299070.6928637</v>
      </c>
      <c r="E24" s="12">
        <f t="shared" si="0"/>
        <v>269948742.2085669</v>
      </c>
    </row>
    <row r="25" spans="1:5" ht="33" x14ac:dyDescent="0.3">
      <c r="A25" s="4" t="s">
        <v>155</v>
      </c>
      <c r="B25" s="10" t="s">
        <v>156</v>
      </c>
      <c r="C25" s="13">
        <f>+'[1]PROGRAMA 1'!CE29</f>
        <v>59448326.060910724</v>
      </c>
      <c r="D25" s="13">
        <f>+'[1]PROGRAMA 2'!DC29</f>
        <v>89627845.013505146</v>
      </c>
      <c r="E25" s="13">
        <f t="shared" si="0"/>
        <v>149076171.07441586</v>
      </c>
    </row>
    <row r="26" spans="1:5" x14ac:dyDescent="0.3">
      <c r="A26" s="4" t="s">
        <v>157</v>
      </c>
      <c r="B26" s="10" t="s">
        <v>158</v>
      </c>
      <c r="C26" s="8">
        <f>+'[1]PROGRAMA 1'!CE30</f>
        <v>3213423.0303194993</v>
      </c>
      <c r="D26" s="8">
        <f>+'[1]PROGRAMA 2'!DC30</f>
        <v>4844748.3786239009</v>
      </c>
      <c r="E26" s="8">
        <f t="shared" si="0"/>
        <v>8058171.4089433998</v>
      </c>
    </row>
    <row r="27" spans="1:5" x14ac:dyDescent="0.3">
      <c r="A27" s="4" t="s">
        <v>159</v>
      </c>
      <c r="B27" s="10" t="s">
        <v>160</v>
      </c>
      <c r="C27" s="8">
        <f>+'[1]PROGRAMA 1'!CE31</f>
        <v>9640269.0909585003</v>
      </c>
      <c r="D27" s="8">
        <f>+'[1]PROGRAMA 2'!DC31</f>
        <v>14534245.135871701</v>
      </c>
      <c r="E27" s="8">
        <f t="shared" si="0"/>
        <v>24174514.226830199</v>
      </c>
    </row>
    <row r="28" spans="1:5" x14ac:dyDescent="0.3">
      <c r="A28" s="4" t="s">
        <v>161</v>
      </c>
      <c r="B28" s="10" t="s">
        <v>162</v>
      </c>
      <c r="C28" s="8">
        <f>+'[1]PROGRAMA 1'!CE32</f>
        <v>32134230.303195007</v>
      </c>
      <c r="D28" s="8">
        <f>+'[1]PROGRAMA 2'!DC32</f>
        <v>48447483.786238991</v>
      </c>
      <c r="E28" s="8">
        <f t="shared" si="0"/>
        <v>80581714.089433998</v>
      </c>
    </row>
    <row r="29" spans="1:5" ht="33" x14ac:dyDescent="0.3">
      <c r="A29" s="4" t="s">
        <v>163</v>
      </c>
      <c r="B29" s="10" t="s">
        <v>164</v>
      </c>
      <c r="C29" s="8">
        <f>+'[1]PROGRAMA 1'!CE33</f>
        <v>3213423.0303194993</v>
      </c>
      <c r="D29" s="8">
        <f>+'[1]PROGRAMA 2'!DC33</f>
        <v>4844748.3786239009</v>
      </c>
      <c r="E29" s="8">
        <f t="shared" si="0"/>
        <v>8058171.4089433998</v>
      </c>
    </row>
    <row r="30" spans="1:5" ht="49.5" x14ac:dyDescent="0.3">
      <c r="A30" s="4" t="s">
        <v>165</v>
      </c>
      <c r="B30" s="11" t="s">
        <v>166</v>
      </c>
      <c r="C30" s="6">
        <f>+'[1]PROGRAMA 1'!CE34</f>
        <v>62196849.000271738</v>
      </c>
      <c r="D30" s="6">
        <f>+'[1]PROGRAMA 2'!DC34</f>
        <v>94894618.677294359</v>
      </c>
      <c r="E30" s="6">
        <f t="shared" si="0"/>
        <v>157091467.67756611</v>
      </c>
    </row>
    <row r="31" spans="1:5" ht="49.5" x14ac:dyDescent="0.3">
      <c r="A31" s="4" t="s">
        <v>167</v>
      </c>
      <c r="B31" s="14" t="s">
        <v>168</v>
      </c>
      <c r="C31" s="8">
        <f>+'[1]PROGRAMA 1'!CE35</f>
        <v>33740941.818354748</v>
      </c>
      <c r="D31" s="8">
        <f>+'[1]PROGRAMA 2'!DC35</f>
        <v>50869857.975550942</v>
      </c>
      <c r="E31" s="8">
        <f t="shared" si="0"/>
        <v>84610799.79390569</v>
      </c>
    </row>
    <row r="32" spans="1:5" ht="33" x14ac:dyDescent="0.3">
      <c r="A32" s="4" t="s">
        <v>169</v>
      </c>
      <c r="B32" s="10" t="s">
        <v>170</v>
      </c>
      <c r="C32" s="8">
        <f>+'[1]PROGRAMA 1'!CE36</f>
        <v>9640269.0909585003</v>
      </c>
      <c r="D32" s="8">
        <f>+'[1]PROGRAMA 2'!DC36</f>
        <v>14534245.135871701</v>
      </c>
      <c r="E32" s="8">
        <f t="shared" si="0"/>
        <v>24174514.226830199</v>
      </c>
    </row>
    <row r="33" spans="1:5" ht="33" x14ac:dyDescent="0.3">
      <c r="A33" s="4" t="s">
        <v>171</v>
      </c>
      <c r="B33" s="10" t="s">
        <v>172</v>
      </c>
      <c r="C33" s="8">
        <f>+'[1]PROGRAMA 1'!CE37</f>
        <v>9640269.0909585003</v>
      </c>
      <c r="D33" s="8">
        <f>+'[1]PROGRAMA 2'!DC37</f>
        <v>14534245.135871701</v>
      </c>
      <c r="E33" s="8">
        <f t="shared" si="0"/>
        <v>24174514.226830199</v>
      </c>
    </row>
    <row r="34" spans="1:5" ht="33" x14ac:dyDescent="0.3">
      <c r="A34" s="4" t="s">
        <v>173</v>
      </c>
      <c r="B34" s="15" t="s">
        <v>174</v>
      </c>
      <c r="C34" s="9">
        <f>+'[1]PROGRAMA 1'!CE38</f>
        <v>9175369</v>
      </c>
      <c r="D34" s="8">
        <f>+'[1]PROGRAMA 2'!DC38</f>
        <v>14956270.43</v>
      </c>
      <c r="E34" s="8">
        <f t="shared" si="0"/>
        <v>24131639.43</v>
      </c>
    </row>
    <row r="35" spans="1:5" x14ac:dyDescent="0.3">
      <c r="A35" s="31">
        <v>1</v>
      </c>
      <c r="B35" s="32" t="s">
        <v>175</v>
      </c>
      <c r="C35" s="33">
        <f>+'[1]PROGRAMA 1'!CE40</f>
        <v>241551637.25</v>
      </c>
      <c r="D35" s="33">
        <f>+'[1]PROGRAMA 2'!DC40</f>
        <v>484982910.184659</v>
      </c>
      <c r="E35" s="33">
        <f t="shared" si="0"/>
        <v>726534547.434659</v>
      </c>
    </row>
    <row r="36" spans="1:5" x14ac:dyDescent="0.3">
      <c r="A36" s="4" t="s">
        <v>176</v>
      </c>
      <c r="B36" s="12" t="s">
        <v>177</v>
      </c>
      <c r="C36" s="3">
        <f>+'[1]PROGRAMA 1'!CE41</f>
        <v>830000</v>
      </c>
      <c r="D36" s="3">
        <f>+'[1]PROGRAMA 2'!DC41</f>
        <v>11900000</v>
      </c>
      <c r="E36" s="3">
        <f t="shared" si="0"/>
        <v>12730000</v>
      </c>
    </row>
    <row r="37" spans="1:5" x14ac:dyDescent="0.3">
      <c r="A37" s="17" t="s">
        <v>178</v>
      </c>
      <c r="B37" s="13" t="s">
        <v>179</v>
      </c>
      <c r="C37" s="9">
        <f>+'[1]PROGRAMA 1'!CE42</f>
        <v>0</v>
      </c>
      <c r="D37" s="9">
        <f>+'[1]PROGRAMA 2'!DC42</f>
        <v>10800000</v>
      </c>
      <c r="E37" s="9">
        <f t="shared" ref="E37:E68" si="1">+C37+D37</f>
        <v>10800000</v>
      </c>
    </row>
    <row r="38" spans="1:5" ht="33" x14ac:dyDescent="0.3">
      <c r="A38" s="17" t="s">
        <v>180</v>
      </c>
      <c r="B38" s="13" t="s">
        <v>181</v>
      </c>
      <c r="C38" s="9">
        <f>+'[1]PROGRAMA 1'!CE43</f>
        <v>330000</v>
      </c>
      <c r="D38" s="9">
        <f>+'[1]PROGRAMA 2'!DC43</f>
        <v>600000</v>
      </c>
      <c r="E38" s="9">
        <f t="shared" si="1"/>
        <v>930000</v>
      </c>
    </row>
    <row r="39" spans="1:5" x14ac:dyDescent="0.3">
      <c r="A39" s="17" t="s">
        <v>182</v>
      </c>
      <c r="B39" s="13" t="s">
        <v>183</v>
      </c>
      <c r="C39" s="9">
        <f>+'[1]PROGRAMA 1'!CE44</f>
        <v>500000</v>
      </c>
      <c r="D39" s="9">
        <f>+'[1]PROGRAMA 2'!DC44</f>
        <v>0</v>
      </c>
      <c r="E39" s="9">
        <f t="shared" si="1"/>
        <v>500000</v>
      </c>
    </row>
    <row r="40" spans="1:5" ht="33" x14ac:dyDescent="0.3">
      <c r="A40" s="17" t="s">
        <v>184</v>
      </c>
      <c r="B40" s="13" t="s">
        <v>185</v>
      </c>
      <c r="C40" s="8">
        <f>+'[1]PROGRAMA 1'!CE45</f>
        <v>0</v>
      </c>
      <c r="D40" s="8">
        <f>+'[1]PROGRAMA 2'!DC45</f>
        <v>500000</v>
      </c>
      <c r="E40" s="8">
        <f t="shared" si="1"/>
        <v>500000</v>
      </c>
    </row>
    <row r="41" spans="1:5" hidden="1" x14ac:dyDescent="0.3">
      <c r="A41" s="17" t="s">
        <v>186</v>
      </c>
      <c r="B41" s="13" t="s">
        <v>187</v>
      </c>
      <c r="C41" s="9">
        <f>+'[1]PROGRAMA 1'!CE46</f>
        <v>0</v>
      </c>
      <c r="D41" s="9">
        <f>+'[1]PROGRAMA 2'!DC46</f>
        <v>0</v>
      </c>
      <c r="E41" s="9">
        <f t="shared" si="1"/>
        <v>0</v>
      </c>
    </row>
    <row r="42" spans="1:5" x14ac:dyDescent="0.3">
      <c r="A42" s="4" t="s">
        <v>188</v>
      </c>
      <c r="B42" s="16" t="s">
        <v>189</v>
      </c>
      <c r="C42" s="3">
        <f>+'[1]PROGRAMA 1'!CE47</f>
        <v>75690000</v>
      </c>
      <c r="D42" s="3">
        <f>+'[1]PROGRAMA 2'!DC47</f>
        <v>67720000</v>
      </c>
      <c r="E42" s="3">
        <f t="shared" si="1"/>
        <v>143410000</v>
      </c>
    </row>
    <row r="43" spans="1:5" x14ac:dyDescent="0.3">
      <c r="A43" s="17" t="s">
        <v>190</v>
      </c>
      <c r="B43" s="18" t="s">
        <v>191</v>
      </c>
      <c r="C43" s="9">
        <f>+'[1]PROGRAMA 1'!CE48</f>
        <v>13500000</v>
      </c>
      <c r="D43" s="9">
        <f>+'[1]PROGRAMA 2'!DC48</f>
        <v>8400000</v>
      </c>
      <c r="E43" s="9">
        <f t="shared" si="1"/>
        <v>21900000</v>
      </c>
    </row>
    <row r="44" spans="1:5" x14ac:dyDescent="0.3">
      <c r="A44" s="17" t="s">
        <v>192</v>
      </c>
      <c r="B44" s="18" t="s">
        <v>193</v>
      </c>
      <c r="C44" s="9">
        <f>+'[1]PROGRAMA 1'!CE49</f>
        <v>33600000</v>
      </c>
      <c r="D44" s="9">
        <f>+'[1]PROGRAMA 2'!DC49</f>
        <v>30450000</v>
      </c>
      <c r="E44" s="9">
        <f t="shared" si="1"/>
        <v>64050000</v>
      </c>
    </row>
    <row r="45" spans="1:5" x14ac:dyDescent="0.3">
      <c r="A45" s="17" t="s">
        <v>194</v>
      </c>
      <c r="B45" s="18" t="s">
        <v>195</v>
      </c>
      <c r="C45" s="9">
        <f>+'[1]PROGRAMA 1'!CE50</f>
        <v>30000</v>
      </c>
      <c r="D45" s="9">
        <f>+'[1]PROGRAMA 2'!DC50</f>
        <v>70000</v>
      </c>
      <c r="E45" s="9">
        <f t="shared" si="1"/>
        <v>100000</v>
      </c>
    </row>
    <row r="46" spans="1:5" x14ac:dyDescent="0.3">
      <c r="A46" s="17" t="s">
        <v>196</v>
      </c>
      <c r="B46" s="18" t="s">
        <v>197</v>
      </c>
      <c r="C46" s="9">
        <f>+'[1]PROGRAMA 1'!CE51</f>
        <v>28560000</v>
      </c>
      <c r="D46" s="9">
        <f>+'[1]PROGRAMA 2'!DC51</f>
        <v>28200000</v>
      </c>
      <c r="E46" s="9">
        <f t="shared" si="1"/>
        <v>56760000</v>
      </c>
    </row>
    <row r="47" spans="1:5" x14ac:dyDescent="0.3">
      <c r="A47" s="17" t="s">
        <v>198</v>
      </c>
      <c r="B47" s="18" t="s">
        <v>199</v>
      </c>
      <c r="C47" s="8">
        <f>+'[1]PROGRAMA 1'!CE52</f>
        <v>0</v>
      </c>
      <c r="D47" s="8">
        <f>+'[1]PROGRAMA 2'!DC52</f>
        <v>600000</v>
      </c>
      <c r="E47" s="8">
        <f t="shared" si="1"/>
        <v>600000</v>
      </c>
    </row>
    <row r="48" spans="1:5" ht="33" x14ac:dyDescent="0.3">
      <c r="A48" s="4" t="s">
        <v>200</v>
      </c>
      <c r="B48" s="19" t="s">
        <v>201</v>
      </c>
      <c r="C48" s="6">
        <f>+'[1]PROGRAMA 1'!CE53</f>
        <v>10058216</v>
      </c>
      <c r="D48" s="6">
        <f>+'[1]PROGRAMA 2'!DC53</f>
        <v>5262500</v>
      </c>
      <c r="E48" s="6">
        <f t="shared" si="1"/>
        <v>15320716</v>
      </c>
    </row>
    <row r="49" spans="1:5" x14ac:dyDescent="0.3">
      <c r="A49" s="17" t="s">
        <v>202</v>
      </c>
      <c r="B49" s="13" t="s">
        <v>203</v>
      </c>
      <c r="C49" s="8">
        <f>+'[1]PROGRAMA 1'!CE54</f>
        <v>1515000</v>
      </c>
      <c r="D49" s="8">
        <f>+'[1]PROGRAMA 2'!DC54</f>
        <v>350000</v>
      </c>
      <c r="E49" s="8">
        <f t="shared" si="1"/>
        <v>1865000</v>
      </c>
    </row>
    <row r="50" spans="1:5" x14ac:dyDescent="0.3">
      <c r="A50" s="17" t="s">
        <v>204</v>
      </c>
      <c r="B50" s="13" t="s">
        <v>205</v>
      </c>
      <c r="C50" s="8">
        <f>+'[1]PROGRAMA 1'!CE55</f>
        <v>400000</v>
      </c>
      <c r="D50" s="8">
        <f>+'[1]PROGRAMA 2'!DC55</f>
        <v>75000</v>
      </c>
      <c r="E50" s="8">
        <f t="shared" si="1"/>
        <v>475000</v>
      </c>
    </row>
    <row r="51" spans="1:5" x14ac:dyDescent="0.3">
      <c r="A51" s="17" t="s">
        <v>206</v>
      </c>
      <c r="B51" s="13" t="s">
        <v>207</v>
      </c>
      <c r="C51" s="8">
        <f>+'[1]PROGRAMA 1'!CE56</f>
        <v>328500</v>
      </c>
      <c r="D51" s="8">
        <f>+'[1]PROGRAMA 2'!DC56</f>
        <v>587500</v>
      </c>
      <c r="E51" s="8">
        <f t="shared" si="1"/>
        <v>916000</v>
      </c>
    </row>
    <row r="52" spans="1:5" x14ac:dyDescent="0.3">
      <c r="A52" s="17" t="s">
        <v>208</v>
      </c>
      <c r="B52" s="13" t="s">
        <v>209</v>
      </c>
      <c r="C52" s="9">
        <f>+'[1]PROGRAMA 1'!CE57</f>
        <v>300000</v>
      </c>
      <c r="D52" s="9">
        <f>+'[1]PROGRAMA 2'!DC57</f>
        <v>400000</v>
      </c>
      <c r="E52" s="9">
        <f t="shared" si="1"/>
        <v>700000</v>
      </c>
    </row>
    <row r="53" spans="1:5" x14ac:dyDescent="0.3">
      <c r="A53" s="17" t="s">
        <v>210</v>
      </c>
      <c r="B53" s="13" t="s">
        <v>211</v>
      </c>
      <c r="C53" s="9">
        <f>+'[1]PROGRAMA 1'!CE58</f>
        <v>50000</v>
      </c>
      <c r="D53" s="9">
        <f>+'[1]PROGRAMA 2'!DC58</f>
        <v>0</v>
      </c>
      <c r="E53" s="9">
        <f t="shared" si="1"/>
        <v>50000</v>
      </c>
    </row>
    <row r="54" spans="1:5" ht="33" x14ac:dyDescent="0.3">
      <c r="A54" s="17" t="s">
        <v>212</v>
      </c>
      <c r="B54" s="13" t="s">
        <v>213</v>
      </c>
      <c r="C54" s="9">
        <f>+'[1]PROGRAMA 1'!CE59</f>
        <v>6194716</v>
      </c>
      <c r="D54" s="9">
        <f>+'[1]PROGRAMA 2'!DC59</f>
        <v>3700000</v>
      </c>
      <c r="E54" s="9">
        <f t="shared" si="1"/>
        <v>9894716</v>
      </c>
    </row>
    <row r="55" spans="1:5" ht="33" x14ac:dyDescent="0.3">
      <c r="A55" s="17" t="s">
        <v>214</v>
      </c>
      <c r="B55" s="13" t="s">
        <v>215</v>
      </c>
      <c r="C55" s="9">
        <f>+'[1]PROGRAMA 1'!CE60</f>
        <v>1270000</v>
      </c>
      <c r="D55" s="9">
        <f>+'[1]PROGRAMA 2'!DC60</f>
        <v>150000</v>
      </c>
      <c r="E55" s="9">
        <f t="shared" si="1"/>
        <v>1420000</v>
      </c>
    </row>
    <row r="56" spans="1:5" x14ac:dyDescent="0.3">
      <c r="A56" s="4" t="s">
        <v>216</v>
      </c>
      <c r="B56" s="12" t="s">
        <v>217</v>
      </c>
      <c r="C56" s="3">
        <f>+'[1]PROGRAMA 1'!CE61</f>
        <v>91901786.999999985</v>
      </c>
      <c r="D56" s="3">
        <f>+'[1]PROGRAMA 2'!DC61</f>
        <v>284200948</v>
      </c>
      <c r="E56" s="3">
        <f t="shared" si="1"/>
        <v>376102735</v>
      </c>
    </row>
    <row r="57" spans="1:5" x14ac:dyDescent="0.3">
      <c r="A57" s="17" t="s">
        <v>218</v>
      </c>
      <c r="B57" s="13" t="s">
        <v>219</v>
      </c>
      <c r="C57" s="9">
        <f>+'[1]PROGRAMA 1'!CE62</f>
        <v>200000</v>
      </c>
      <c r="D57" s="9">
        <f>+'[1]PROGRAMA 2'!DC62</f>
        <v>0</v>
      </c>
      <c r="E57" s="9">
        <f t="shared" si="1"/>
        <v>200000</v>
      </c>
    </row>
    <row r="58" spans="1:5" hidden="1" x14ac:dyDescent="0.3">
      <c r="A58" s="17" t="s">
        <v>220</v>
      </c>
      <c r="B58" s="13" t="s">
        <v>221</v>
      </c>
      <c r="C58" s="9">
        <f>+'[1]PROGRAMA 1'!CE63</f>
        <v>0</v>
      </c>
      <c r="D58" s="9">
        <f>+'[1]PROGRAMA 2'!DC63</f>
        <v>0</v>
      </c>
      <c r="E58" s="9">
        <f t="shared" si="1"/>
        <v>0</v>
      </c>
    </row>
    <row r="59" spans="1:5" ht="33" hidden="1" x14ac:dyDescent="0.3">
      <c r="A59" s="17" t="s">
        <v>222</v>
      </c>
      <c r="B59" s="13" t="s">
        <v>223</v>
      </c>
      <c r="C59" s="9">
        <f>+'[1]PROGRAMA 1'!CE64</f>
        <v>0</v>
      </c>
      <c r="D59" s="9">
        <f>+'[1]PROGRAMA 2'!DC64</f>
        <v>0</v>
      </c>
      <c r="E59" s="9">
        <f t="shared" si="1"/>
        <v>0</v>
      </c>
    </row>
    <row r="60" spans="1:5" x14ac:dyDescent="0.3">
      <c r="A60" s="17" t="s">
        <v>224</v>
      </c>
      <c r="B60" s="13" t="s">
        <v>225</v>
      </c>
      <c r="C60" s="9">
        <f>+'[1]PROGRAMA 1'!CE65</f>
        <v>0</v>
      </c>
      <c r="D60" s="9">
        <f>+'[1]PROGRAMA 2'!DC65</f>
        <v>500000</v>
      </c>
      <c r="E60" s="9">
        <f t="shared" si="1"/>
        <v>500000</v>
      </c>
    </row>
    <row r="61" spans="1:5" x14ac:dyDescent="0.3">
      <c r="A61" s="17" t="s">
        <v>226</v>
      </c>
      <c r="B61" s="13" t="s">
        <v>227</v>
      </c>
      <c r="C61" s="9">
        <f>+'[1]PROGRAMA 1'!CE66</f>
        <v>24847190</v>
      </c>
      <c r="D61" s="9">
        <f>+'[1]PROGRAMA 2'!DC66</f>
        <v>203060000</v>
      </c>
      <c r="E61" s="9">
        <f t="shared" si="1"/>
        <v>227907190</v>
      </c>
    </row>
    <row r="62" spans="1:5" x14ac:dyDescent="0.3">
      <c r="A62" s="17" t="s">
        <v>228</v>
      </c>
      <c r="B62" s="13" t="s">
        <v>229</v>
      </c>
      <c r="C62" s="9">
        <f>+'[1]PROGRAMA 1'!CE67</f>
        <v>24347190</v>
      </c>
      <c r="D62" s="9">
        <f>+'[1]PROGRAMA 2'!DC67</f>
        <v>201660000</v>
      </c>
      <c r="E62" s="9">
        <f t="shared" si="1"/>
        <v>226007190</v>
      </c>
    </row>
    <row r="63" spans="1:5" x14ac:dyDescent="0.3">
      <c r="A63" s="17" t="s">
        <v>230</v>
      </c>
      <c r="B63" s="13" t="s">
        <v>231</v>
      </c>
      <c r="C63" s="9">
        <f>+'[1]PROGRAMA 1'!CE68</f>
        <v>500000</v>
      </c>
      <c r="D63" s="9">
        <f>+'[1]PROGRAMA 2'!DC68</f>
        <v>1400000</v>
      </c>
      <c r="E63" s="9">
        <f t="shared" si="1"/>
        <v>1900000</v>
      </c>
    </row>
    <row r="64" spans="1:5" x14ac:dyDescent="0.3">
      <c r="A64" s="17" t="s">
        <v>232</v>
      </c>
      <c r="B64" s="18" t="s">
        <v>233</v>
      </c>
      <c r="C64" s="9">
        <f>+'[1]PROGRAMA 1'!CE69</f>
        <v>66854597</v>
      </c>
      <c r="D64" s="8">
        <f>+'[1]PROGRAMA 2'!DC69</f>
        <v>80640948</v>
      </c>
      <c r="E64" s="8">
        <f t="shared" si="1"/>
        <v>147495545</v>
      </c>
    </row>
    <row r="65" spans="1:5" x14ac:dyDescent="0.3">
      <c r="A65" s="4" t="s">
        <v>234</v>
      </c>
      <c r="B65" s="12" t="s">
        <v>235</v>
      </c>
      <c r="C65" s="6">
        <f>+'[1]PROGRAMA 1'!CE70</f>
        <v>21883847</v>
      </c>
      <c r="D65" s="6">
        <f>+'[1]PROGRAMA 2'!DC70</f>
        <v>29592507.5</v>
      </c>
      <c r="E65" s="6">
        <f t="shared" si="1"/>
        <v>51476354.5</v>
      </c>
    </row>
    <row r="66" spans="1:5" x14ac:dyDescent="0.3">
      <c r="A66" s="17" t="s">
        <v>236</v>
      </c>
      <c r="B66" s="13" t="s">
        <v>237</v>
      </c>
      <c r="C66" s="8">
        <f>+'[1]PROGRAMA 1'!CE71</f>
        <v>1974670</v>
      </c>
      <c r="D66" s="8">
        <f>+'[1]PROGRAMA 2'!DC71</f>
        <v>2892157.5</v>
      </c>
      <c r="E66" s="8">
        <f t="shared" si="1"/>
        <v>4866827.5</v>
      </c>
    </row>
    <row r="67" spans="1:5" ht="33" x14ac:dyDescent="0.3">
      <c r="A67" s="20" t="s">
        <v>238</v>
      </c>
      <c r="B67" s="13" t="s">
        <v>239</v>
      </c>
      <c r="C67" s="8">
        <f>+'[1]PROGRAMA 1'!CE72</f>
        <v>15409177</v>
      </c>
      <c r="D67" s="8">
        <f>+'[1]PROGRAMA 2'!DC72</f>
        <v>24700350</v>
      </c>
      <c r="E67" s="18">
        <f t="shared" si="1"/>
        <v>40109527</v>
      </c>
    </row>
    <row r="68" spans="1:5" x14ac:dyDescent="0.3">
      <c r="A68" s="17" t="s">
        <v>240</v>
      </c>
      <c r="B68" s="13" t="s">
        <v>241</v>
      </c>
      <c r="C68" s="8">
        <f>+'[1]PROGRAMA 1'!CE73</f>
        <v>2500000</v>
      </c>
      <c r="D68" s="8">
        <f>+'[1]PROGRAMA 2'!DC73</f>
        <v>2000000</v>
      </c>
      <c r="E68" s="8">
        <f t="shared" si="1"/>
        <v>4500000</v>
      </c>
    </row>
    <row r="69" spans="1:5" x14ac:dyDescent="0.3">
      <c r="A69" s="17" t="s">
        <v>242</v>
      </c>
      <c r="B69" s="13" t="s">
        <v>243</v>
      </c>
      <c r="C69" s="8">
        <f>+'[1]PROGRAMA 1'!CE74</f>
        <v>2000000</v>
      </c>
      <c r="D69" s="8">
        <f>+'[1]PROGRAMA 2'!DC74</f>
        <v>0</v>
      </c>
      <c r="E69" s="8">
        <f t="shared" ref="E69:E100" si="2">+C69+D69</f>
        <v>2000000</v>
      </c>
    </row>
    <row r="70" spans="1:5" ht="33" x14ac:dyDescent="0.3">
      <c r="A70" s="4" t="s">
        <v>244</v>
      </c>
      <c r="B70" s="12" t="s">
        <v>245</v>
      </c>
      <c r="C70" s="3">
        <f>+'[1]PROGRAMA 1'!CE75</f>
        <v>13000000</v>
      </c>
      <c r="D70" s="3">
        <f>+'[1]PROGRAMA 2'!DC75</f>
        <v>31350000</v>
      </c>
      <c r="E70" s="3">
        <f t="shared" si="2"/>
        <v>44350000</v>
      </c>
    </row>
    <row r="71" spans="1:5" x14ac:dyDescent="0.3">
      <c r="A71" s="17" t="s">
        <v>246</v>
      </c>
      <c r="B71" s="12" t="s">
        <v>247</v>
      </c>
      <c r="C71" s="9">
        <f>+'[1]PROGRAMA 1'!CE76</f>
        <v>13000000</v>
      </c>
      <c r="D71" s="9">
        <f>+'[1]PROGRAMA 2'!DC76</f>
        <v>31350000</v>
      </c>
      <c r="E71" s="9">
        <f t="shared" si="2"/>
        <v>44350000</v>
      </c>
    </row>
    <row r="72" spans="1:5" x14ac:dyDescent="0.3">
      <c r="A72" s="17" t="s">
        <v>248</v>
      </c>
      <c r="B72" s="13" t="s">
        <v>249</v>
      </c>
      <c r="C72" s="9">
        <f>+'[1]PROGRAMA 1'!CE77</f>
        <v>5000000</v>
      </c>
      <c r="D72" s="9">
        <f>+'[1]PROGRAMA 2'!DC77</f>
        <v>6000000</v>
      </c>
      <c r="E72" s="9">
        <f t="shared" si="2"/>
        <v>11000000</v>
      </c>
    </row>
    <row r="73" spans="1:5" x14ac:dyDescent="0.3">
      <c r="A73" s="17" t="s">
        <v>250</v>
      </c>
      <c r="B73" s="13" t="s">
        <v>251</v>
      </c>
      <c r="C73" s="9">
        <f>+'[1]PROGRAMA 1'!CE78</f>
        <v>8000000</v>
      </c>
      <c r="D73" s="9">
        <f>+'[1]PROGRAMA 2'!DC78</f>
        <v>17000000</v>
      </c>
      <c r="E73" s="9">
        <f t="shared" si="2"/>
        <v>25000000</v>
      </c>
    </row>
    <row r="74" spans="1:5" x14ac:dyDescent="0.3">
      <c r="A74" s="17" t="s">
        <v>252</v>
      </c>
      <c r="B74" s="13" t="s">
        <v>253</v>
      </c>
      <c r="C74" s="9">
        <f>+'[1]PROGRAMA 1'!CE79</f>
        <v>0</v>
      </c>
      <c r="D74" s="9">
        <f>+'[1]PROGRAMA 2'!DC79</f>
        <v>8350000</v>
      </c>
      <c r="E74" s="9">
        <f t="shared" si="2"/>
        <v>8350000</v>
      </c>
    </row>
    <row r="75" spans="1:5" x14ac:dyDescent="0.3">
      <c r="A75" s="4" t="s">
        <v>254</v>
      </c>
      <c r="B75" s="12" t="s">
        <v>255</v>
      </c>
      <c r="C75" s="6">
        <f>+'[1]PROGRAMA 1'!CE80</f>
        <v>2153933.25</v>
      </c>
      <c r="D75" s="6">
        <f>+'[1]PROGRAMA 2'!DC80</f>
        <v>3275686</v>
      </c>
      <c r="E75" s="6">
        <f t="shared" si="2"/>
        <v>5429619.25</v>
      </c>
    </row>
    <row r="76" spans="1:5" x14ac:dyDescent="0.3">
      <c r="A76" s="17" t="s">
        <v>256</v>
      </c>
      <c r="B76" s="13" t="s">
        <v>257</v>
      </c>
      <c r="C76" s="8">
        <f>+'[1]PROGRAMA 1'!CE81</f>
        <v>1278933.25</v>
      </c>
      <c r="D76" s="8">
        <f>+'[1]PROGRAMA 2'!DC81</f>
        <v>3275686</v>
      </c>
      <c r="E76" s="8">
        <f t="shared" si="2"/>
        <v>4554619.25</v>
      </c>
    </row>
    <row r="77" spans="1:5" x14ac:dyDescent="0.3">
      <c r="A77" s="17" t="s">
        <v>258</v>
      </c>
      <c r="B77" s="13" t="s">
        <v>259</v>
      </c>
      <c r="C77" s="8">
        <f>+'[1]PROGRAMA 1'!CE82</f>
        <v>625000</v>
      </c>
      <c r="D77" s="8">
        <f>+'[1]PROGRAMA 2'!DC82</f>
        <v>0</v>
      </c>
      <c r="E77" s="8">
        <f t="shared" si="2"/>
        <v>625000</v>
      </c>
    </row>
    <row r="78" spans="1:5" ht="33" x14ac:dyDescent="0.3">
      <c r="A78" s="17" t="s">
        <v>260</v>
      </c>
      <c r="B78" s="13" t="s">
        <v>261</v>
      </c>
      <c r="C78" s="8">
        <f>+'[1]PROGRAMA 1'!CE83</f>
        <v>250000</v>
      </c>
      <c r="D78" s="8">
        <f>+'[1]PROGRAMA 2'!DC83</f>
        <v>0</v>
      </c>
      <c r="E78" s="8">
        <f t="shared" si="2"/>
        <v>250000</v>
      </c>
    </row>
    <row r="79" spans="1:5" x14ac:dyDescent="0.3">
      <c r="A79" s="4" t="s">
        <v>262</v>
      </c>
      <c r="B79" s="12" t="s">
        <v>263</v>
      </c>
      <c r="C79" s="6">
        <f>+'[1]PROGRAMA 1'!CE84</f>
        <v>25758854</v>
      </c>
      <c r="D79" s="6">
        <f>+'[1]PROGRAMA 2'!DC84</f>
        <v>42831268.684659004</v>
      </c>
      <c r="E79" s="6">
        <f t="shared" si="2"/>
        <v>68590122.684659004</v>
      </c>
    </row>
    <row r="80" spans="1:5" x14ac:dyDescent="0.3">
      <c r="A80" s="17" t="s">
        <v>264</v>
      </c>
      <c r="B80" s="13" t="s">
        <v>265</v>
      </c>
      <c r="C80" s="8">
        <f>+'[1]PROGRAMA 1'!CE85</f>
        <v>7281519</v>
      </c>
      <c r="D80" s="8">
        <f>+'[1]PROGRAMA 2'!DC85</f>
        <v>5000000</v>
      </c>
      <c r="E80" s="8">
        <f t="shared" si="2"/>
        <v>12281519</v>
      </c>
    </row>
    <row r="81" spans="1:5" x14ac:dyDescent="0.3">
      <c r="A81" s="17" t="s">
        <v>266</v>
      </c>
      <c r="B81" s="13" t="s">
        <v>267</v>
      </c>
      <c r="C81" s="8">
        <f>+'[1]PROGRAMA 1'!CE86</f>
        <v>500000</v>
      </c>
      <c r="D81" s="8">
        <f>+'[1]PROGRAMA 2'!DC86</f>
        <v>750000</v>
      </c>
      <c r="E81" s="8">
        <f t="shared" si="2"/>
        <v>1250000</v>
      </c>
    </row>
    <row r="82" spans="1:5" ht="33" hidden="1" x14ac:dyDescent="0.3">
      <c r="A82" s="17" t="s">
        <v>268</v>
      </c>
      <c r="B82" s="13" t="s">
        <v>269</v>
      </c>
      <c r="C82" s="9">
        <f>+'[1]PROGRAMA 1'!CE87</f>
        <v>0</v>
      </c>
      <c r="D82" s="9">
        <f>+'[1]PROGRAMA 2'!DC87</f>
        <v>0</v>
      </c>
      <c r="E82" s="9">
        <f t="shared" si="2"/>
        <v>0</v>
      </c>
    </row>
    <row r="83" spans="1:5" ht="33" x14ac:dyDescent="0.3">
      <c r="A83" s="17" t="s">
        <v>270</v>
      </c>
      <c r="B83" s="13" t="s">
        <v>271</v>
      </c>
      <c r="C83" s="9">
        <f>+'[1]PROGRAMA 1'!CE88</f>
        <v>560000</v>
      </c>
      <c r="D83" s="9">
        <f>+'[1]PROGRAMA 2'!DC88</f>
        <v>0</v>
      </c>
      <c r="E83" s="9">
        <f t="shared" si="2"/>
        <v>560000</v>
      </c>
    </row>
    <row r="84" spans="1:5" x14ac:dyDescent="0.3">
      <c r="A84" s="17" t="s">
        <v>272</v>
      </c>
      <c r="B84" s="13" t="s">
        <v>273</v>
      </c>
      <c r="C84" s="8">
        <f>+'[1]PROGRAMA 1'!CE89</f>
        <v>3127335</v>
      </c>
      <c r="D84" s="8">
        <f>+'[1]PROGRAMA 2'!DC89</f>
        <v>7852712.5</v>
      </c>
      <c r="E84" s="8">
        <f t="shared" si="2"/>
        <v>10980047.5</v>
      </c>
    </row>
    <row r="85" spans="1:5" ht="33" x14ac:dyDescent="0.3">
      <c r="A85" s="17" t="s">
        <v>274</v>
      </c>
      <c r="B85" s="13" t="s">
        <v>275</v>
      </c>
      <c r="C85" s="8">
        <f>+'[1]PROGRAMA 1'!CE90</f>
        <v>1850000</v>
      </c>
      <c r="D85" s="8">
        <f>+'[1]PROGRAMA 2'!DC90</f>
        <v>9000000</v>
      </c>
      <c r="E85" s="8">
        <f t="shared" si="2"/>
        <v>10850000</v>
      </c>
    </row>
    <row r="86" spans="1:5" ht="33" x14ac:dyDescent="0.3">
      <c r="A86" s="17" t="s">
        <v>276</v>
      </c>
      <c r="B86" s="13" t="s">
        <v>277</v>
      </c>
      <c r="C86" s="8">
        <f>+'[1]PROGRAMA 1'!CE91</f>
        <v>1640000</v>
      </c>
      <c r="D86" s="8">
        <f>+'[1]PROGRAMA 2'!DC91</f>
        <v>2545000</v>
      </c>
      <c r="E86" s="8">
        <f t="shared" si="2"/>
        <v>4185000</v>
      </c>
    </row>
    <row r="87" spans="1:5" ht="33" x14ac:dyDescent="0.3">
      <c r="A87" s="17" t="s">
        <v>278</v>
      </c>
      <c r="B87" s="13" t="s">
        <v>279</v>
      </c>
      <c r="C87" s="9">
        <f>+'[1]PROGRAMA 1'!CE92</f>
        <v>10600000</v>
      </c>
      <c r="D87" s="9">
        <f>+'[1]PROGRAMA 2'!DC92</f>
        <v>17333556.184659</v>
      </c>
      <c r="E87" s="9">
        <f t="shared" si="2"/>
        <v>27933556.184659</v>
      </c>
    </row>
    <row r="88" spans="1:5" x14ac:dyDescent="0.3">
      <c r="A88" s="17" t="s">
        <v>280</v>
      </c>
      <c r="B88" s="21" t="s">
        <v>281</v>
      </c>
      <c r="C88" s="8">
        <f>+'[1]PROGRAMA 1'!CE93</f>
        <v>200000</v>
      </c>
      <c r="D88" s="8">
        <f>+'[1]PROGRAMA 2'!DC93</f>
        <v>350000</v>
      </c>
      <c r="E88" s="8">
        <f t="shared" si="2"/>
        <v>550000</v>
      </c>
    </row>
    <row r="89" spans="1:5" x14ac:dyDescent="0.3">
      <c r="A89" s="4" t="s">
        <v>282</v>
      </c>
      <c r="B89" s="12" t="s">
        <v>283</v>
      </c>
      <c r="C89" s="3">
        <f>+'[1]PROGRAMA 1'!CE94</f>
        <v>25000</v>
      </c>
      <c r="D89" s="3">
        <f>+'[1]PROGRAMA 2'!DC94</f>
        <v>5450000</v>
      </c>
      <c r="E89" s="3">
        <f t="shared" si="2"/>
        <v>5475000</v>
      </c>
    </row>
    <row r="90" spans="1:5" x14ac:dyDescent="0.3">
      <c r="A90" s="17" t="s">
        <v>284</v>
      </c>
      <c r="B90" s="21" t="s">
        <v>285</v>
      </c>
      <c r="C90" s="22"/>
      <c r="D90" s="9">
        <f>+'[1]PROGRAMA 2'!DC95</f>
        <v>4200000</v>
      </c>
      <c r="E90" s="9">
        <f t="shared" si="2"/>
        <v>4200000</v>
      </c>
    </row>
    <row r="91" spans="1:5" x14ac:dyDescent="0.3">
      <c r="A91" s="17" t="s">
        <v>286</v>
      </c>
      <c r="B91" s="13" t="s">
        <v>287</v>
      </c>
      <c r="C91" s="9">
        <f>+'[1]PROGRAMA 1'!CE95</f>
        <v>25000</v>
      </c>
      <c r="D91" s="9">
        <f>+'[1]PROGRAMA 2'!DC96</f>
        <v>1250000</v>
      </c>
      <c r="E91" s="9">
        <f t="shared" si="2"/>
        <v>1275000</v>
      </c>
    </row>
    <row r="92" spans="1:5" x14ac:dyDescent="0.3">
      <c r="A92" s="4" t="s">
        <v>288</v>
      </c>
      <c r="B92" s="12" t="s">
        <v>289</v>
      </c>
      <c r="C92" s="3">
        <f>+'[1]PROGRAMA 1'!CE96</f>
        <v>250000</v>
      </c>
      <c r="D92" s="3">
        <f>+'[1]PROGRAMA 2'!DC97</f>
        <v>3400000</v>
      </c>
      <c r="E92" s="3">
        <f t="shared" si="2"/>
        <v>3650000</v>
      </c>
    </row>
    <row r="93" spans="1:5" x14ac:dyDescent="0.3">
      <c r="A93" s="17" t="s">
        <v>284</v>
      </c>
      <c r="B93" s="13" t="s">
        <v>290</v>
      </c>
      <c r="C93" s="9">
        <f>+'[1]PROGRAMA 1'!CE97</f>
        <v>0</v>
      </c>
      <c r="D93" s="9">
        <f>+'[1]PROGRAMA 2'!DC98</f>
        <v>1500000</v>
      </c>
      <c r="E93" s="9">
        <f t="shared" si="2"/>
        <v>1500000</v>
      </c>
    </row>
    <row r="94" spans="1:5" x14ac:dyDescent="0.3">
      <c r="A94" s="17" t="s">
        <v>291</v>
      </c>
      <c r="B94" s="13" t="s">
        <v>292</v>
      </c>
      <c r="C94" s="9">
        <f>+'[1]PROGRAMA 1'!CE98</f>
        <v>250000</v>
      </c>
      <c r="D94" s="9">
        <f>+'[1]PROGRAMA 2'!DC99</f>
        <v>1250000</v>
      </c>
      <c r="E94" s="9">
        <f t="shared" si="2"/>
        <v>1500000</v>
      </c>
    </row>
    <row r="95" spans="1:5" x14ac:dyDescent="0.3">
      <c r="A95" s="17" t="s">
        <v>293</v>
      </c>
      <c r="B95" s="13" t="s">
        <v>294</v>
      </c>
      <c r="C95" s="9">
        <f>+'[1]PROGRAMA 1'!CE99</f>
        <v>0</v>
      </c>
      <c r="D95" s="9">
        <f>+'[1]PROGRAMA 2'!DC100</f>
        <v>650000</v>
      </c>
      <c r="E95" s="9">
        <f t="shared" si="2"/>
        <v>650000</v>
      </c>
    </row>
    <row r="96" spans="1:5" x14ac:dyDescent="0.3">
      <c r="A96" s="31" t="s">
        <v>21</v>
      </c>
      <c r="B96" s="32" t="s">
        <v>295</v>
      </c>
      <c r="C96" s="33">
        <f>+C97+C103+C107+C115+C124+C126</f>
        <v>12180218</v>
      </c>
      <c r="D96" s="33">
        <f>+D97+D103+D107+D115+D124+D126</f>
        <v>59152473.25</v>
      </c>
      <c r="E96" s="33">
        <f t="shared" si="2"/>
        <v>71332691.25</v>
      </c>
    </row>
    <row r="97" spans="1:5" x14ac:dyDescent="0.3">
      <c r="A97" s="4" t="s">
        <v>296</v>
      </c>
      <c r="B97" s="12" t="s">
        <v>297</v>
      </c>
      <c r="C97" s="6">
        <f>+'[1]PROGRAMA 1'!CE102</f>
        <v>4996681.5</v>
      </c>
      <c r="D97" s="6">
        <f>+'[1]PROGRAMA 2'!DC103</f>
        <v>19999754</v>
      </c>
      <c r="E97" s="6">
        <f t="shared" si="2"/>
        <v>24996435.5</v>
      </c>
    </row>
    <row r="98" spans="1:5" x14ac:dyDescent="0.3">
      <c r="A98" s="17" t="s">
        <v>298</v>
      </c>
      <c r="B98" s="13" t="s">
        <v>299</v>
      </c>
      <c r="C98" s="8">
        <f>+'[1]PROGRAMA 1'!CE103</f>
        <v>2768181.5</v>
      </c>
      <c r="D98" s="8">
        <f>+'[1]PROGRAMA 2'!DC104</f>
        <v>13298750</v>
      </c>
      <c r="E98" s="8">
        <f t="shared" si="2"/>
        <v>16066931.5</v>
      </c>
    </row>
    <row r="99" spans="1:5" ht="33" x14ac:dyDescent="0.3">
      <c r="A99" s="17" t="s">
        <v>300</v>
      </c>
      <c r="B99" s="13" t="s">
        <v>301</v>
      </c>
      <c r="C99" s="9">
        <f>+'[1]PROGRAMA 1'!CE104</f>
        <v>76000</v>
      </c>
      <c r="D99" s="9">
        <f>+'[1]PROGRAMA 2'!DC105</f>
        <v>2555000</v>
      </c>
      <c r="E99" s="9">
        <f t="shared" si="2"/>
        <v>2631000</v>
      </c>
    </row>
    <row r="100" spans="1:5" x14ac:dyDescent="0.3">
      <c r="A100" s="17" t="s">
        <v>302</v>
      </c>
      <c r="B100" s="13" t="s">
        <v>303</v>
      </c>
      <c r="C100" s="9">
        <f>+'[1]PROGRAMA 1'!CE105</f>
        <v>0</v>
      </c>
      <c r="D100" s="9">
        <f>+'[1]PROGRAMA 2'!DC106</f>
        <v>400000</v>
      </c>
      <c r="E100" s="9">
        <f t="shared" si="2"/>
        <v>400000</v>
      </c>
    </row>
    <row r="101" spans="1:5" x14ac:dyDescent="0.3">
      <c r="A101" s="17" t="s">
        <v>304</v>
      </c>
      <c r="B101" s="13" t="s">
        <v>305</v>
      </c>
      <c r="C101" s="8">
        <f>+'[1]PROGRAMA 1'!CE106</f>
        <v>1702500</v>
      </c>
      <c r="D101" s="8">
        <f>+'[1]PROGRAMA 2'!DC107</f>
        <v>2695000</v>
      </c>
      <c r="E101" s="8">
        <f t="shared" ref="E101:E132" si="3">+C101+D101</f>
        <v>4397500</v>
      </c>
    </row>
    <row r="102" spans="1:5" x14ac:dyDescent="0.3">
      <c r="A102" s="17" t="s">
        <v>306</v>
      </c>
      <c r="B102" s="13" t="s">
        <v>307</v>
      </c>
      <c r="C102" s="9">
        <f>+'[1]PROGRAMA 1'!CE107</f>
        <v>450000</v>
      </c>
      <c r="D102" s="9">
        <f>+'[1]PROGRAMA 2'!DC108</f>
        <v>1051004</v>
      </c>
      <c r="E102" s="9">
        <f t="shared" si="3"/>
        <v>1501004</v>
      </c>
    </row>
    <row r="103" spans="1:5" ht="33" x14ac:dyDescent="0.3">
      <c r="A103" s="4" t="s">
        <v>308</v>
      </c>
      <c r="B103" s="12" t="s">
        <v>309</v>
      </c>
      <c r="C103" s="6">
        <f>+'[1]PROGRAMA 1'!CE108</f>
        <v>0</v>
      </c>
      <c r="D103" s="6">
        <f>+'[1]PROGRAMA 2'!DC109</f>
        <v>11328344.25</v>
      </c>
      <c r="E103" s="6">
        <f t="shared" si="3"/>
        <v>11328344.25</v>
      </c>
    </row>
    <row r="104" spans="1:5" hidden="1" x14ac:dyDescent="0.3">
      <c r="A104" s="17" t="s">
        <v>310</v>
      </c>
      <c r="B104" s="13" t="s">
        <v>311</v>
      </c>
      <c r="C104" s="8">
        <f>+'[1]PROGRAMA 1'!CE109</f>
        <v>0</v>
      </c>
      <c r="D104" s="8">
        <f>+'[1]PROGRAMA 2'!DC110</f>
        <v>0</v>
      </c>
      <c r="E104" s="8">
        <f t="shared" si="3"/>
        <v>0</v>
      </c>
    </row>
    <row r="105" spans="1:5" hidden="1" x14ac:dyDescent="0.3">
      <c r="A105" s="17" t="s">
        <v>312</v>
      </c>
      <c r="B105" s="13" t="s">
        <v>313</v>
      </c>
      <c r="C105" s="8">
        <f>+'[1]PROGRAMA 1'!CE110</f>
        <v>0</v>
      </c>
      <c r="D105" s="9">
        <f>+'[1]PROGRAMA 2'!DC111</f>
        <v>0</v>
      </c>
      <c r="E105" s="8">
        <f t="shared" si="3"/>
        <v>0</v>
      </c>
    </row>
    <row r="106" spans="1:5" x14ac:dyDescent="0.3">
      <c r="A106" s="17" t="s">
        <v>314</v>
      </c>
      <c r="B106" s="13" t="s">
        <v>315</v>
      </c>
      <c r="C106" s="9">
        <f>+'[1]PROGRAMA 1'!CE111</f>
        <v>0</v>
      </c>
      <c r="D106" s="8">
        <f>+'[1]PROGRAMA 2'!DC112</f>
        <v>11328344.25</v>
      </c>
      <c r="E106" s="23">
        <f t="shared" si="3"/>
        <v>11328344.25</v>
      </c>
    </row>
    <row r="107" spans="1:5" ht="33" x14ac:dyDescent="0.3">
      <c r="A107" s="4" t="s">
        <v>316</v>
      </c>
      <c r="B107" s="12" t="s">
        <v>317</v>
      </c>
      <c r="C107" s="6">
        <f>+'[1]PROGRAMA 1'!CE112</f>
        <v>2603536.5</v>
      </c>
      <c r="D107" s="6">
        <f>+'[1]PROGRAMA 2'!DC113</f>
        <v>2741875</v>
      </c>
      <c r="E107" s="6">
        <f t="shared" si="3"/>
        <v>5345411.5</v>
      </c>
    </row>
    <row r="108" spans="1:5" x14ac:dyDescent="0.3">
      <c r="A108" s="17" t="s">
        <v>318</v>
      </c>
      <c r="B108" s="13" t="s">
        <v>319</v>
      </c>
      <c r="C108" s="8">
        <f>+'[1]PROGRAMA 1'!CE113</f>
        <v>400000</v>
      </c>
      <c r="D108" s="8">
        <f>+'[1]PROGRAMA 2'!DC114</f>
        <v>937500</v>
      </c>
      <c r="E108" s="8">
        <f t="shared" si="3"/>
        <v>1337500</v>
      </c>
    </row>
    <row r="109" spans="1:5" ht="33" x14ac:dyDescent="0.3">
      <c r="A109" s="17" t="s">
        <v>320</v>
      </c>
      <c r="B109" s="13" t="s">
        <v>321</v>
      </c>
      <c r="C109" s="9">
        <f>+'[1]PROGRAMA 1'!CE114</f>
        <v>318000</v>
      </c>
      <c r="D109" s="9">
        <f>+'[1]PROGRAMA 2'!DC115</f>
        <v>300000</v>
      </c>
      <c r="E109" s="9">
        <f t="shared" si="3"/>
        <v>618000</v>
      </c>
    </row>
    <row r="110" spans="1:5" x14ac:dyDescent="0.3">
      <c r="A110" s="17" t="s">
        <v>322</v>
      </c>
      <c r="B110" s="13" t="s">
        <v>323</v>
      </c>
      <c r="C110" s="9">
        <f>+'[1]PROGRAMA 1'!CE115</f>
        <v>390000</v>
      </c>
      <c r="D110" s="9">
        <f>+'[1]PROGRAMA 2'!DC116</f>
        <v>350000</v>
      </c>
      <c r="E110" s="9">
        <f t="shared" si="3"/>
        <v>740000</v>
      </c>
    </row>
    <row r="111" spans="1:5" ht="33" x14ac:dyDescent="0.3">
      <c r="A111" s="17" t="s">
        <v>324</v>
      </c>
      <c r="B111" s="13" t="s">
        <v>325</v>
      </c>
      <c r="C111" s="8">
        <f>+'[1]PROGRAMA 1'!CE116</f>
        <v>935536.5</v>
      </c>
      <c r="D111" s="8">
        <f>+'[1]PROGRAMA 2'!DC117</f>
        <v>287500</v>
      </c>
      <c r="E111" s="8">
        <f t="shared" si="3"/>
        <v>1223036.5</v>
      </c>
    </row>
    <row r="112" spans="1:5" x14ac:dyDescent="0.3">
      <c r="A112" s="17" t="s">
        <v>326</v>
      </c>
      <c r="B112" s="13" t="s">
        <v>327</v>
      </c>
      <c r="C112" s="9">
        <f>+'[1]PROGRAMA 1'!CE117</f>
        <v>50000</v>
      </c>
      <c r="D112" s="9">
        <f>+'[1]PROGRAMA 2'!DC118</f>
        <v>140000</v>
      </c>
      <c r="E112" s="9">
        <f t="shared" si="3"/>
        <v>190000</v>
      </c>
    </row>
    <row r="113" spans="1:5" x14ac:dyDescent="0.3">
      <c r="A113" s="17" t="s">
        <v>328</v>
      </c>
      <c r="B113" s="13" t="s">
        <v>329</v>
      </c>
      <c r="C113" s="8">
        <f>+'[1]PROGRAMA 1'!CE118</f>
        <v>440000</v>
      </c>
      <c r="D113" s="8">
        <f>+'[1]PROGRAMA 2'!DC119</f>
        <v>226875</v>
      </c>
      <c r="E113" s="8">
        <f t="shared" si="3"/>
        <v>666875</v>
      </c>
    </row>
    <row r="114" spans="1:5" ht="33" x14ac:dyDescent="0.3">
      <c r="A114" s="17" t="s">
        <v>330</v>
      </c>
      <c r="B114" s="13" t="s">
        <v>331</v>
      </c>
      <c r="C114" s="9">
        <f>+'[1]PROGRAMA 1'!CE119</f>
        <v>70000</v>
      </c>
      <c r="D114" s="9">
        <f>+'[1]PROGRAMA 2'!DC120</f>
        <v>500000</v>
      </c>
      <c r="E114" s="3">
        <f t="shared" si="3"/>
        <v>570000</v>
      </c>
    </row>
    <row r="115" spans="1:5" ht="33" x14ac:dyDescent="0.3">
      <c r="A115" s="4" t="s">
        <v>332</v>
      </c>
      <c r="B115" s="12" t="s">
        <v>333</v>
      </c>
      <c r="C115" s="6">
        <f>+'[1]PROGRAMA 1'!CE120</f>
        <v>310000</v>
      </c>
      <c r="D115" s="6">
        <f>+'[1]PROGRAMA 2'!DC121</f>
        <v>4275000</v>
      </c>
      <c r="E115" s="8">
        <f t="shared" si="3"/>
        <v>4585000</v>
      </c>
    </row>
    <row r="116" spans="1:5" x14ac:dyDescent="0.3">
      <c r="A116" s="17" t="s">
        <v>334</v>
      </c>
      <c r="B116" s="13" t="s">
        <v>335</v>
      </c>
      <c r="C116" s="9">
        <f>+'[1]PROGRAMA 1'!CE121</f>
        <v>150000</v>
      </c>
      <c r="D116" s="9">
        <f>+'[1]PROGRAMA 2'!DC122</f>
        <v>250000</v>
      </c>
      <c r="E116" s="9">
        <f t="shared" si="3"/>
        <v>400000</v>
      </c>
    </row>
    <row r="117" spans="1:5" x14ac:dyDescent="0.3">
      <c r="A117" s="17" t="s">
        <v>336</v>
      </c>
      <c r="B117" s="13" t="s">
        <v>337</v>
      </c>
      <c r="C117" s="8">
        <f>+'[1]PROGRAMA 1'!CE122</f>
        <v>160000</v>
      </c>
      <c r="D117" s="8">
        <f>+'[1]PROGRAMA 2'!DC123</f>
        <v>4025000</v>
      </c>
      <c r="E117" s="8">
        <f t="shared" si="3"/>
        <v>4185000</v>
      </c>
    </row>
    <row r="118" spans="1:5" x14ac:dyDescent="0.3">
      <c r="A118" s="17" t="s">
        <v>338</v>
      </c>
      <c r="B118" s="13" t="s">
        <v>339</v>
      </c>
      <c r="C118" s="9">
        <f>+'[1]PROGRAMA 1'!CE123</f>
        <v>0</v>
      </c>
      <c r="D118" s="9">
        <f>+'[1]PROGRAMA 2'!DC124</f>
        <v>2500000</v>
      </c>
      <c r="E118" s="9">
        <f t="shared" si="3"/>
        <v>2500000</v>
      </c>
    </row>
    <row r="119" spans="1:5" x14ac:dyDescent="0.3">
      <c r="A119" s="17" t="s">
        <v>340</v>
      </c>
      <c r="B119" s="13" t="s">
        <v>341</v>
      </c>
      <c r="C119" s="9">
        <f>+'[1]PROGRAMA 1'!CE124</f>
        <v>85000</v>
      </c>
      <c r="D119" s="9">
        <f>+'[1]PROGRAMA 2'!DC125</f>
        <v>250000</v>
      </c>
      <c r="E119" s="9">
        <f t="shared" si="3"/>
        <v>335000</v>
      </c>
    </row>
    <row r="120" spans="1:5" hidden="1" x14ac:dyDescent="0.3">
      <c r="A120" s="17" t="s">
        <v>342</v>
      </c>
      <c r="B120" s="13" t="s">
        <v>343</v>
      </c>
      <c r="C120" s="9">
        <f>+'[1]PROGRAMA 1'!CE125</f>
        <v>0</v>
      </c>
      <c r="D120" s="9">
        <f>+'[1]PROGRAMA 2'!DC126</f>
        <v>0</v>
      </c>
      <c r="E120" s="9">
        <f t="shared" si="3"/>
        <v>0</v>
      </c>
    </row>
    <row r="121" spans="1:5" x14ac:dyDescent="0.3">
      <c r="A121" s="17" t="s">
        <v>344</v>
      </c>
      <c r="B121" s="13" t="s">
        <v>345</v>
      </c>
      <c r="C121" s="9">
        <f>+'[1]PROGRAMA 1'!CE126</f>
        <v>0</v>
      </c>
      <c r="D121" s="9">
        <f>+'[1]PROGRAMA 2'!DC127</f>
        <v>1000000</v>
      </c>
      <c r="E121" s="9">
        <f t="shared" si="3"/>
        <v>1000000</v>
      </c>
    </row>
    <row r="122" spans="1:5" x14ac:dyDescent="0.3">
      <c r="A122" s="17" t="s">
        <v>346</v>
      </c>
      <c r="B122" s="13" t="s">
        <v>347</v>
      </c>
      <c r="C122" s="9">
        <f>+'[1]PROGRAMA 1'!CE127</f>
        <v>0</v>
      </c>
      <c r="D122" s="9">
        <f>+'[1]PROGRAMA 2'!DC128</f>
        <v>100000</v>
      </c>
      <c r="E122" s="9">
        <f t="shared" si="3"/>
        <v>100000</v>
      </c>
    </row>
    <row r="123" spans="1:5" x14ac:dyDescent="0.3">
      <c r="A123" s="17" t="s">
        <v>348</v>
      </c>
      <c r="B123" s="13" t="s">
        <v>349</v>
      </c>
      <c r="C123" s="9">
        <f>+'[1]PROGRAMA 1'!CE128</f>
        <v>75000</v>
      </c>
      <c r="D123" s="9">
        <f>+'[1]PROGRAMA 2'!DC129</f>
        <v>175000</v>
      </c>
      <c r="E123" s="9">
        <f t="shared" si="3"/>
        <v>250000</v>
      </c>
    </row>
    <row r="124" spans="1:5" ht="33" x14ac:dyDescent="0.3">
      <c r="A124" s="4" t="s">
        <v>350</v>
      </c>
      <c r="B124" s="12" t="s">
        <v>351</v>
      </c>
      <c r="C124" s="6">
        <f>+'[1]PROGRAMA 1'!CE129</f>
        <v>0</v>
      </c>
      <c r="D124" s="6">
        <f>+'[1]PROGRAMA 2'!DC130</f>
        <v>8500000</v>
      </c>
      <c r="E124" s="6">
        <f t="shared" si="3"/>
        <v>8500000</v>
      </c>
    </row>
    <row r="125" spans="1:5" ht="33" x14ac:dyDescent="0.3">
      <c r="A125" s="17" t="s">
        <v>352</v>
      </c>
      <c r="B125" s="13" t="s">
        <v>353</v>
      </c>
      <c r="C125" s="9">
        <f>+'[1]PROGRAMA 1'!CE130</f>
        <v>0</v>
      </c>
      <c r="D125" s="8">
        <f>+'[1]PROGRAMA 2'!DC131</f>
        <v>8500000</v>
      </c>
      <c r="E125" s="8">
        <f t="shared" si="3"/>
        <v>8500000</v>
      </c>
    </row>
    <row r="126" spans="1:5" ht="33" x14ac:dyDescent="0.3">
      <c r="A126" s="4" t="s">
        <v>354</v>
      </c>
      <c r="B126" s="12" t="s">
        <v>355</v>
      </c>
      <c r="C126" s="6">
        <f>+'[1]PROGRAMA 1'!CE131</f>
        <v>4270000</v>
      </c>
      <c r="D126" s="6">
        <f>+'[1]PROGRAMA 2'!DC132</f>
        <v>12307500</v>
      </c>
      <c r="E126" s="6">
        <f t="shared" si="3"/>
        <v>16577500</v>
      </c>
    </row>
    <row r="127" spans="1:5" ht="33" x14ac:dyDescent="0.3">
      <c r="A127" s="17" t="s">
        <v>356</v>
      </c>
      <c r="B127" s="13" t="s">
        <v>357</v>
      </c>
      <c r="C127" s="8">
        <f>+'[1]PROGRAMA 1'!CE132</f>
        <v>360000</v>
      </c>
      <c r="D127" s="8">
        <f>+'[1]PROGRAMA 2'!DC133</f>
        <v>1351250</v>
      </c>
      <c r="E127" s="8">
        <f t="shared" si="3"/>
        <v>1711250</v>
      </c>
    </row>
    <row r="128" spans="1:5" ht="33" x14ac:dyDescent="0.3">
      <c r="A128" s="17" t="s">
        <v>358</v>
      </c>
      <c r="B128" s="13" t="s">
        <v>359</v>
      </c>
      <c r="C128" s="9">
        <f>+'[1]PROGRAMA 1'!CE133</f>
        <v>0</v>
      </c>
      <c r="D128" s="8">
        <f>+'[1]PROGRAMA 2'!DC134</f>
        <v>900000</v>
      </c>
      <c r="E128" s="8">
        <f t="shared" si="3"/>
        <v>900000</v>
      </c>
    </row>
    <row r="129" spans="1:5" x14ac:dyDescent="0.3">
      <c r="A129" s="17" t="s">
        <v>360</v>
      </c>
      <c r="B129" s="13" t="s">
        <v>361</v>
      </c>
      <c r="C129" s="8">
        <f>+'[1]PROGRAMA 1'!CE134</f>
        <v>1487500</v>
      </c>
      <c r="D129" s="8">
        <f>+'[1]PROGRAMA 2'!DC135</f>
        <v>2685000</v>
      </c>
      <c r="E129" s="8">
        <f t="shared" si="3"/>
        <v>4172500</v>
      </c>
    </row>
    <row r="130" spans="1:5" x14ac:dyDescent="0.3">
      <c r="A130" s="17" t="s">
        <v>362</v>
      </c>
      <c r="B130" s="13" t="s">
        <v>363</v>
      </c>
      <c r="C130" s="8">
        <f>+'[1]PROGRAMA 1'!CE135</f>
        <v>387500</v>
      </c>
      <c r="D130" s="8">
        <f>+'[1]PROGRAMA 2'!DC136</f>
        <v>927500</v>
      </c>
      <c r="E130" s="8">
        <f t="shared" si="3"/>
        <v>1315000</v>
      </c>
    </row>
    <row r="131" spans="1:5" x14ac:dyDescent="0.3">
      <c r="A131" s="17" t="s">
        <v>364</v>
      </c>
      <c r="B131" s="13" t="s">
        <v>365</v>
      </c>
      <c r="C131" s="9">
        <f>+'[1]PROGRAMA 1'!CE136</f>
        <v>1525000</v>
      </c>
      <c r="D131" s="9">
        <f>+'[1]PROGRAMA 2'!DC137</f>
        <v>4750000</v>
      </c>
      <c r="E131" s="9">
        <f t="shared" si="3"/>
        <v>6275000</v>
      </c>
    </row>
    <row r="132" spans="1:5" ht="33" x14ac:dyDescent="0.3">
      <c r="A132" s="17" t="s">
        <v>366</v>
      </c>
      <c r="B132" s="13" t="s">
        <v>367</v>
      </c>
      <c r="C132" s="8">
        <f>+'[1]PROGRAMA 1'!CE137</f>
        <v>300000</v>
      </c>
      <c r="D132" s="8">
        <f>+'[1]PROGRAMA 2'!DC138</f>
        <v>973750</v>
      </c>
      <c r="E132" s="8">
        <f t="shared" si="3"/>
        <v>1273750</v>
      </c>
    </row>
    <row r="133" spans="1:5" ht="33" x14ac:dyDescent="0.3">
      <c r="A133" s="17" t="s">
        <v>368</v>
      </c>
      <c r="B133" s="13" t="s">
        <v>369</v>
      </c>
      <c r="C133" s="9">
        <f>+'[1]PROGRAMA 1'!CE138</f>
        <v>60000</v>
      </c>
      <c r="D133" s="9">
        <f>+'[1]PROGRAMA 2'!DC139</f>
        <v>50000</v>
      </c>
      <c r="E133" s="9">
        <f t="shared" ref="E133:E164" si="4">+C133+D133</f>
        <v>110000</v>
      </c>
    </row>
    <row r="134" spans="1:5" x14ac:dyDescent="0.3">
      <c r="A134" s="17" t="s">
        <v>370</v>
      </c>
      <c r="B134" s="13" t="s">
        <v>371</v>
      </c>
      <c r="C134" s="8">
        <f>+'[1]PROGRAMA 1'!CE139</f>
        <v>150000</v>
      </c>
      <c r="D134" s="8">
        <f>+'[1]PROGRAMA 2'!DC140</f>
        <v>670000</v>
      </c>
      <c r="E134" s="8">
        <f t="shared" si="4"/>
        <v>820000</v>
      </c>
    </row>
    <row r="135" spans="1:5" hidden="1" x14ac:dyDescent="0.3">
      <c r="A135" s="31" t="s">
        <v>10</v>
      </c>
      <c r="B135" s="34" t="s">
        <v>372</v>
      </c>
      <c r="C135" s="33">
        <f>+C136</f>
        <v>0</v>
      </c>
      <c r="D135" s="33">
        <f>+D136</f>
        <v>0</v>
      </c>
      <c r="E135" s="33">
        <f t="shared" si="4"/>
        <v>0</v>
      </c>
    </row>
    <row r="136" spans="1:5" hidden="1" x14ac:dyDescent="0.3">
      <c r="A136" s="17" t="s">
        <v>373</v>
      </c>
      <c r="B136" s="24" t="s">
        <v>374</v>
      </c>
      <c r="C136" s="6">
        <f>+'[1]PROGRAMA 1'!CE141</f>
        <v>0</v>
      </c>
      <c r="D136" s="8">
        <f>+'[1]PROGRAMA 2'!DC142</f>
        <v>0</v>
      </c>
      <c r="E136" s="8">
        <f t="shared" si="4"/>
        <v>0</v>
      </c>
    </row>
    <row r="137" spans="1:5" hidden="1" x14ac:dyDescent="0.3">
      <c r="A137" s="17" t="s">
        <v>375</v>
      </c>
      <c r="B137" s="26" t="s">
        <v>376</v>
      </c>
      <c r="C137" s="8">
        <f>+'[1]PROGRAMA 1'!CE142</f>
        <v>0</v>
      </c>
      <c r="D137" s="8">
        <f>+'[1]PROGRAMA 2'!DC143</f>
        <v>0</v>
      </c>
      <c r="E137" s="6">
        <f t="shared" si="4"/>
        <v>0</v>
      </c>
    </row>
    <row r="138" spans="1:5" x14ac:dyDescent="0.3">
      <c r="A138" s="31" t="s">
        <v>68</v>
      </c>
      <c r="B138" s="32" t="s">
        <v>377</v>
      </c>
      <c r="C138" s="33">
        <f>+C139+C148+C153</f>
        <v>26535958</v>
      </c>
      <c r="D138" s="33">
        <f>+D139+D148+D153</f>
        <v>22520000</v>
      </c>
      <c r="E138" s="33">
        <f t="shared" si="4"/>
        <v>49055958</v>
      </c>
    </row>
    <row r="139" spans="1:5" x14ac:dyDescent="0.3">
      <c r="A139" s="4" t="s">
        <v>378</v>
      </c>
      <c r="B139" s="12" t="s">
        <v>379</v>
      </c>
      <c r="C139" s="6">
        <f>+'[1]PROGRAMA 1'!CE144</f>
        <v>6000000</v>
      </c>
      <c r="D139" s="8">
        <f>+'[1]PROGRAMA 2'!DC145</f>
        <v>22520000</v>
      </c>
      <c r="E139" s="8">
        <f t="shared" si="4"/>
        <v>28520000</v>
      </c>
    </row>
    <row r="140" spans="1:5" ht="33" hidden="1" x14ac:dyDescent="0.3">
      <c r="A140" s="17" t="s">
        <v>380</v>
      </c>
      <c r="B140" s="13" t="s">
        <v>381</v>
      </c>
      <c r="C140" s="8">
        <f>+'[1]PROGRAMA 1'!CE145</f>
        <v>0</v>
      </c>
      <c r="D140" s="8">
        <f>+'[1]PROGRAMA 2'!DC146</f>
        <v>0</v>
      </c>
      <c r="E140" s="8">
        <f t="shared" si="4"/>
        <v>0</v>
      </c>
    </row>
    <row r="141" spans="1:5" hidden="1" x14ac:dyDescent="0.3">
      <c r="A141" s="17" t="s">
        <v>382</v>
      </c>
      <c r="B141" s="13" t="s">
        <v>383</v>
      </c>
      <c r="C141" s="8">
        <f>+'[1]PROGRAMA 1'!CE146</f>
        <v>0</v>
      </c>
      <c r="D141" s="8">
        <f>+'[1]PROGRAMA 2'!DC147</f>
        <v>0</v>
      </c>
      <c r="E141" s="8">
        <f t="shared" si="4"/>
        <v>0</v>
      </c>
    </row>
    <row r="142" spans="1:5" x14ac:dyDescent="0.3">
      <c r="A142" s="17" t="s">
        <v>384</v>
      </c>
      <c r="B142" s="18" t="s">
        <v>385</v>
      </c>
      <c r="C142" s="8">
        <f>+'[1]PROGRAMA 1'!CE147</f>
        <v>1500000</v>
      </c>
      <c r="D142" s="8">
        <f>+'[1]PROGRAMA 2'!DC148</f>
        <v>1500000</v>
      </c>
      <c r="E142" s="8">
        <f t="shared" si="4"/>
        <v>3000000</v>
      </c>
    </row>
    <row r="143" spans="1:5" x14ac:dyDescent="0.3">
      <c r="A143" s="17" t="s">
        <v>386</v>
      </c>
      <c r="B143" s="27" t="s">
        <v>387</v>
      </c>
      <c r="C143" s="8">
        <f>+'[1]PROGRAMA 1'!CE148</f>
        <v>1500000</v>
      </c>
      <c r="D143" s="8">
        <f>+'[1]PROGRAMA 2'!DC149</f>
        <v>1500000</v>
      </c>
      <c r="E143" s="8">
        <f t="shared" si="4"/>
        <v>3000000</v>
      </c>
    </row>
    <row r="144" spans="1:5" x14ac:dyDescent="0.3">
      <c r="A144" s="17" t="s">
        <v>388</v>
      </c>
      <c r="B144" s="13" t="s">
        <v>389</v>
      </c>
      <c r="C144" s="8">
        <f>+'[1]PROGRAMA 1'!CE149</f>
        <v>2500000</v>
      </c>
      <c r="D144" s="8">
        <f>+'[1]PROGRAMA 2'!DC150</f>
        <v>19020000</v>
      </c>
      <c r="E144" s="8">
        <f t="shared" si="4"/>
        <v>21520000</v>
      </c>
    </row>
    <row r="145" spans="1:5" ht="33" hidden="1" x14ac:dyDescent="0.3">
      <c r="A145" s="17" t="s">
        <v>390</v>
      </c>
      <c r="B145" s="13" t="s">
        <v>391</v>
      </c>
      <c r="C145" s="8">
        <f>+'[1]PROGRAMA 1'!CE150</f>
        <v>0</v>
      </c>
      <c r="D145" s="8">
        <f>+'[1]PROGRAMA 2'!DC151</f>
        <v>0</v>
      </c>
      <c r="E145" s="8">
        <f t="shared" si="4"/>
        <v>0</v>
      </c>
    </row>
    <row r="146" spans="1:5" ht="33" hidden="1" x14ac:dyDescent="0.3">
      <c r="A146" s="17" t="s">
        <v>392</v>
      </c>
      <c r="B146" s="13" t="s">
        <v>393</v>
      </c>
      <c r="C146" s="8">
        <f>+'[1]PROGRAMA 1'!CE151</f>
        <v>0</v>
      </c>
      <c r="D146" s="8">
        <f>+'[1]PROGRAMA 2'!DC152</f>
        <v>0</v>
      </c>
      <c r="E146" s="8">
        <f t="shared" si="4"/>
        <v>0</v>
      </c>
    </row>
    <row r="147" spans="1:5" x14ac:dyDescent="0.3">
      <c r="A147" s="17" t="s">
        <v>394</v>
      </c>
      <c r="B147" s="13" t="s">
        <v>395</v>
      </c>
      <c r="C147" s="8">
        <f>+'[1]PROGRAMA 1'!CE152</f>
        <v>500000</v>
      </c>
      <c r="D147" s="8">
        <f>+'[1]PROGRAMA 2'!DC153</f>
        <v>500000</v>
      </c>
      <c r="E147" s="8">
        <f t="shared" si="4"/>
        <v>1000000</v>
      </c>
    </row>
    <row r="148" spans="1:5" ht="33" hidden="1" x14ac:dyDescent="0.3">
      <c r="A148" s="4" t="s">
        <v>396</v>
      </c>
      <c r="B148" s="12" t="s">
        <v>397</v>
      </c>
      <c r="C148" s="6">
        <f>+'[1]PROGRAMA 1'!CE153</f>
        <v>0</v>
      </c>
      <c r="D148" s="6">
        <f>+'[1]PROGRAMA 2'!DC154</f>
        <v>0</v>
      </c>
      <c r="E148" s="6">
        <f t="shared" si="4"/>
        <v>0</v>
      </c>
    </row>
    <row r="149" spans="1:5" hidden="1" x14ac:dyDescent="0.3">
      <c r="A149" s="17" t="s">
        <v>398</v>
      </c>
      <c r="B149" s="13" t="s">
        <v>399</v>
      </c>
      <c r="C149" s="8">
        <f>+'[1]PROGRAMA 1'!CE154</f>
        <v>0</v>
      </c>
      <c r="D149" s="8">
        <f>+'[1]PROGRAMA 2'!DC155</f>
        <v>0</v>
      </c>
      <c r="E149" s="8">
        <f t="shared" si="4"/>
        <v>0</v>
      </c>
    </row>
    <row r="150" spans="1:5" hidden="1" x14ac:dyDescent="0.3">
      <c r="A150" s="17" t="s">
        <v>400</v>
      </c>
      <c r="B150" s="13" t="s">
        <v>401</v>
      </c>
      <c r="C150" s="8">
        <f>+'[1]PROGRAMA 1'!CE155</f>
        <v>0</v>
      </c>
      <c r="D150" s="8">
        <f>+'[1]PROGRAMA 2'!DC156</f>
        <v>0</v>
      </c>
      <c r="E150" s="8">
        <f t="shared" si="4"/>
        <v>0</v>
      </c>
    </row>
    <row r="151" spans="1:5" hidden="1" x14ac:dyDescent="0.3">
      <c r="A151" s="17" t="s">
        <v>402</v>
      </c>
      <c r="B151" s="13" t="s">
        <v>403</v>
      </c>
      <c r="C151" s="8">
        <f>+'[1]PROGRAMA 1'!CE156</f>
        <v>0</v>
      </c>
      <c r="D151" s="8">
        <f>+'[1]PROGRAMA 2'!DC157</f>
        <v>0</v>
      </c>
      <c r="E151" s="8">
        <f t="shared" si="4"/>
        <v>0</v>
      </c>
    </row>
    <row r="152" spans="1:5" ht="33" hidden="1" x14ac:dyDescent="0.3">
      <c r="A152" s="17" t="s">
        <v>404</v>
      </c>
      <c r="B152" s="13" t="s">
        <v>405</v>
      </c>
      <c r="C152" s="8">
        <f>+'[1]PROGRAMA 1'!CE157</f>
        <v>0</v>
      </c>
      <c r="D152" s="8">
        <f>+'[1]PROGRAMA 2'!DC158</f>
        <v>0</v>
      </c>
      <c r="E152" s="6">
        <f t="shared" si="4"/>
        <v>0</v>
      </c>
    </row>
    <row r="153" spans="1:5" x14ac:dyDescent="0.3">
      <c r="A153" s="4" t="s">
        <v>406</v>
      </c>
      <c r="B153" s="12" t="s">
        <v>407</v>
      </c>
      <c r="C153" s="6">
        <f>+'[1]PROGRAMA 1'!CE158</f>
        <v>20535958</v>
      </c>
      <c r="D153" s="6">
        <f>+'[1]PROGRAMA 2'!DC159</f>
        <v>0</v>
      </c>
      <c r="E153" s="6">
        <f t="shared" si="4"/>
        <v>20535958</v>
      </c>
    </row>
    <row r="154" spans="1:5" hidden="1" x14ac:dyDescent="0.3">
      <c r="A154" s="17" t="s">
        <v>408</v>
      </c>
      <c r="B154" s="13" t="s">
        <v>409</v>
      </c>
      <c r="C154" s="8">
        <f>+'[1]PROGRAMA 1'!CE159</f>
        <v>0</v>
      </c>
      <c r="D154" s="8">
        <f>+'[1]PROGRAMA 2'!DC160</f>
        <v>0</v>
      </c>
      <c r="E154" s="8">
        <f t="shared" si="4"/>
        <v>0</v>
      </c>
    </row>
    <row r="155" spans="1:5" x14ac:dyDescent="0.3">
      <c r="A155" s="17" t="s">
        <v>410</v>
      </c>
      <c r="B155" s="13" t="s">
        <v>411</v>
      </c>
      <c r="C155" s="8">
        <f>+'[1]PROGRAMA 1'!CE160</f>
        <v>20535958</v>
      </c>
      <c r="D155" s="8">
        <f>+'[1]PROGRAMA 2'!DC161</f>
        <v>0</v>
      </c>
      <c r="E155" s="8">
        <f t="shared" si="4"/>
        <v>20535958</v>
      </c>
    </row>
    <row r="156" spans="1:5" x14ac:dyDescent="0.3">
      <c r="A156" s="31" t="s">
        <v>70</v>
      </c>
      <c r="B156" s="32" t="s">
        <v>96</v>
      </c>
      <c r="C156" s="33">
        <f>+C157+C166+C169+C172</f>
        <v>26000000</v>
      </c>
      <c r="D156" s="33">
        <f>+D157+D166+D169+D172</f>
        <v>404824198.39999998</v>
      </c>
      <c r="E156" s="33">
        <f t="shared" si="4"/>
        <v>430824198.39999998</v>
      </c>
    </row>
    <row r="157" spans="1:5" ht="33" x14ac:dyDescent="0.3">
      <c r="A157" s="17" t="s">
        <v>412</v>
      </c>
      <c r="B157" s="12" t="s">
        <v>446</v>
      </c>
      <c r="C157" s="6">
        <f>+'[1]PROGRAMA 1'!CE162</f>
        <v>0</v>
      </c>
      <c r="D157" s="6">
        <f>+'[1]PROGRAMA 2'!DC163</f>
        <v>250673798.39999998</v>
      </c>
      <c r="E157" s="6">
        <f t="shared" si="4"/>
        <v>250673798.39999998</v>
      </c>
    </row>
    <row r="158" spans="1:5" ht="33" x14ac:dyDescent="0.3">
      <c r="A158" s="17" t="s">
        <v>413</v>
      </c>
      <c r="B158" s="13" t="s">
        <v>414</v>
      </c>
      <c r="C158" s="9">
        <f>+'[1]PROGRAMA 1'!CE163</f>
        <v>0</v>
      </c>
      <c r="D158" s="9">
        <f>+'[1]PROGRAMA 2'!DC164</f>
        <v>27954224.800000001</v>
      </c>
      <c r="E158" s="9">
        <f t="shared" si="4"/>
        <v>27954224.800000001</v>
      </c>
    </row>
    <row r="159" spans="1:5" ht="33" x14ac:dyDescent="0.3">
      <c r="A159" s="17" t="s">
        <v>415</v>
      </c>
      <c r="B159" s="13" t="s">
        <v>416</v>
      </c>
      <c r="C159" s="6">
        <f>+'[1]PROGRAMA 1'!CE164</f>
        <v>0</v>
      </c>
      <c r="D159" s="6">
        <f>+'[1]PROGRAMA 2'!DC165</f>
        <v>43000000</v>
      </c>
      <c r="E159" s="6">
        <f t="shared" si="4"/>
        <v>43000000</v>
      </c>
    </row>
    <row r="160" spans="1:5" ht="33" hidden="1" x14ac:dyDescent="0.3">
      <c r="A160" s="17" t="s">
        <v>417</v>
      </c>
      <c r="B160" s="25" t="s">
        <v>418</v>
      </c>
      <c r="C160" s="9">
        <f>+'[1]PROGRAMA 1'!CE165</f>
        <v>0</v>
      </c>
      <c r="D160" s="9">
        <f>+'[1]PROGRAMA 2'!DC166</f>
        <v>0</v>
      </c>
      <c r="E160" s="9">
        <f t="shared" si="4"/>
        <v>0</v>
      </c>
    </row>
    <row r="161" spans="1:5" x14ac:dyDescent="0.3">
      <c r="A161" s="17" t="s">
        <v>419</v>
      </c>
      <c r="B161" s="25" t="s">
        <v>420</v>
      </c>
      <c r="C161" s="9">
        <f>+'[1]PROGRAMA 1'!CE166</f>
        <v>0</v>
      </c>
      <c r="D161" s="9">
        <f>+'[1]PROGRAMA 2'!DC167</f>
        <v>40000000</v>
      </c>
      <c r="E161" s="9">
        <f t="shared" si="4"/>
        <v>40000000</v>
      </c>
    </row>
    <row r="162" spans="1:5" ht="33" x14ac:dyDescent="0.3">
      <c r="A162" s="17" t="s">
        <v>421</v>
      </c>
      <c r="B162" s="25" t="s">
        <v>422</v>
      </c>
      <c r="C162" s="9">
        <f>+'[1]PROGRAMA 1'!CE167</f>
        <v>0</v>
      </c>
      <c r="D162" s="9">
        <f>+'[1]PROGRAMA 2'!DC168</f>
        <v>3000000</v>
      </c>
      <c r="E162" s="9">
        <f t="shared" si="4"/>
        <v>3000000</v>
      </c>
    </row>
    <row r="163" spans="1:5" ht="33" x14ac:dyDescent="0.3">
      <c r="A163" s="17" t="s">
        <v>423</v>
      </c>
      <c r="B163" s="13" t="s">
        <v>424</v>
      </c>
      <c r="C163" s="9">
        <f>+'[1]PROGRAMA 1'!CE168</f>
        <v>0</v>
      </c>
      <c r="D163" s="9">
        <f>+'[1]PROGRAMA 2'!DC169</f>
        <v>179719573.59999999</v>
      </c>
      <c r="E163" s="9">
        <f t="shared" si="4"/>
        <v>179719573.59999999</v>
      </c>
    </row>
    <row r="164" spans="1:5" ht="33" hidden="1" x14ac:dyDescent="0.3">
      <c r="A164" s="4" t="s">
        <v>425</v>
      </c>
      <c r="B164" s="12" t="s">
        <v>447</v>
      </c>
      <c r="C164" s="6">
        <f>+'[1]PROGRAMA 1'!CE169</f>
        <v>0</v>
      </c>
      <c r="D164" s="6">
        <f>+'[1]PROGRAMA 2'!DC170</f>
        <v>0</v>
      </c>
      <c r="E164" s="6">
        <f t="shared" si="4"/>
        <v>0</v>
      </c>
    </row>
    <row r="165" spans="1:5" hidden="1" x14ac:dyDescent="0.3">
      <c r="A165" s="17" t="s">
        <v>426</v>
      </c>
      <c r="B165" s="13" t="s">
        <v>427</v>
      </c>
      <c r="C165" s="8">
        <f>+'[1]PROGRAMA 1'!CE170</f>
        <v>0</v>
      </c>
      <c r="D165" s="8">
        <f>+'[1]PROGRAMA 2'!DC171</f>
        <v>0</v>
      </c>
      <c r="E165" s="6">
        <f t="shared" ref="E165:E174" si="5">+C165+D165</f>
        <v>0</v>
      </c>
    </row>
    <row r="166" spans="1:5" x14ac:dyDescent="0.3">
      <c r="A166" s="17" t="s">
        <v>428</v>
      </c>
      <c r="B166" s="12" t="s">
        <v>429</v>
      </c>
      <c r="C166" s="6">
        <f>+'[1]PROGRAMA 1'!CE171</f>
        <v>26000000</v>
      </c>
      <c r="D166" s="6">
        <f>+'[1]PROGRAMA 2'!DC172</f>
        <v>36000000</v>
      </c>
      <c r="E166" s="6">
        <f t="shared" si="5"/>
        <v>62000000</v>
      </c>
    </row>
    <row r="167" spans="1:5" x14ac:dyDescent="0.3">
      <c r="A167" s="17" t="s">
        <v>430</v>
      </c>
      <c r="B167" s="13" t="s">
        <v>431</v>
      </c>
      <c r="C167" s="8">
        <f>+'[1]PROGRAMA 1'!CE172</f>
        <v>20000000</v>
      </c>
      <c r="D167" s="8">
        <f>+'[1]PROGRAMA 2'!DC173</f>
        <v>20000000</v>
      </c>
      <c r="E167" s="8">
        <f t="shared" si="5"/>
        <v>40000000</v>
      </c>
    </row>
    <row r="168" spans="1:5" x14ac:dyDescent="0.3">
      <c r="A168" s="17" t="s">
        <v>432</v>
      </c>
      <c r="B168" s="13" t="s">
        <v>433</v>
      </c>
      <c r="C168" s="8">
        <f>+'[1]PROGRAMA 1'!CE173</f>
        <v>6000000</v>
      </c>
      <c r="D168" s="8">
        <f>+'[1]PROGRAMA 2'!DC174</f>
        <v>16000000</v>
      </c>
      <c r="E168" s="8">
        <f t="shared" si="5"/>
        <v>22000000</v>
      </c>
    </row>
    <row r="169" spans="1:5" ht="33" x14ac:dyDescent="0.3">
      <c r="A169" s="4" t="s">
        <v>434</v>
      </c>
      <c r="B169" s="12" t="s">
        <v>451</v>
      </c>
      <c r="C169" s="6">
        <f>+'[1]PROGRAMA 1'!CE174</f>
        <v>0</v>
      </c>
      <c r="D169" s="6">
        <f>+'[1]PROGRAMA 2'!DC175</f>
        <v>7600000</v>
      </c>
      <c r="E169" s="6">
        <f t="shared" si="5"/>
        <v>7600000</v>
      </c>
    </row>
    <row r="170" spans="1:5" x14ac:dyDescent="0.3">
      <c r="A170" s="17" t="s">
        <v>435</v>
      </c>
      <c r="B170" s="13" t="s">
        <v>436</v>
      </c>
      <c r="C170" s="9">
        <f>+'[1]PROGRAMA 1'!CE175</f>
        <v>0</v>
      </c>
      <c r="D170" s="8">
        <f>+'[1]PROGRAMA 2'!DC176</f>
        <v>1000000</v>
      </c>
      <c r="E170" s="8">
        <f t="shared" si="5"/>
        <v>1000000</v>
      </c>
    </row>
    <row r="171" spans="1:5" x14ac:dyDescent="0.3">
      <c r="A171" s="17" t="s">
        <v>437</v>
      </c>
      <c r="B171" s="13" t="s">
        <v>438</v>
      </c>
      <c r="C171" s="9">
        <f>+'[1]PROGRAMA 1'!CE176</f>
        <v>0</v>
      </c>
      <c r="D171" s="8">
        <f>+'[1]PROGRAMA 2'!DC177</f>
        <v>6600000</v>
      </c>
      <c r="E171" s="8">
        <f t="shared" si="5"/>
        <v>6600000</v>
      </c>
    </row>
    <row r="172" spans="1:5" ht="33" x14ac:dyDescent="0.3">
      <c r="A172" s="4" t="s">
        <v>439</v>
      </c>
      <c r="B172" s="12" t="s">
        <v>448</v>
      </c>
      <c r="C172" s="6">
        <f>+'[1]PROGRAMA 1'!CE177</f>
        <v>0</v>
      </c>
      <c r="D172" s="6">
        <f>+'[1]PROGRAMA 2'!DC178</f>
        <v>110550400.00000001</v>
      </c>
      <c r="E172" s="6">
        <f t="shared" si="5"/>
        <v>110550400.00000001</v>
      </c>
    </row>
    <row r="173" spans="1:5" ht="33" x14ac:dyDescent="0.3">
      <c r="A173" s="17" t="s">
        <v>440</v>
      </c>
      <c r="B173" s="13" t="s">
        <v>441</v>
      </c>
      <c r="C173" s="9">
        <f>+'[1]PROGRAMA 1'!CE178</f>
        <v>0</v>
      </c>
      <c r="D173" s="9">
        <f>+'[1]PROGRAMA 2'!DC179</f>
        <v>110550400.00000001</v>
      </c>
      <c r="E173" s="9">
        <f t="shared" si="5"/>
        <v>110550400.00000001</v>
      </c>
    </row>
    <row r="174" spans="1:5" x14ac:dyDescent="0.3">
      <c r="A174" s="31" t="s">
        <v>92</v>
      </c>
      <c r="B174" s="32" t="s">
        <v>442</v>
      </c>
      <c r="C174" s="33">
        <f>+C175</f>
        <v>9640269.0909575</v>
      </c>
      <c r="D174" s="33">
        <f>+D176</f>
        <v>14534245.1358713</v>
      </c>
      <c r="E174" s="33">
        <f t="shared" si="5"/>
        <v>24174514.226828799</v>
      </c>
    </row>
    <row r="175" spans="1:5" ht="33" x14ac:dyDescent="0.3">
      <c r="A175" s="4" t="s">
        <v>449</v>
      </c>
      <c r="B175" s="12" t="s">
        <v>443</v>
      </c>
      <c r="C175" s="3">
        <f>SUM(C176:C177)</f>
        <v>9640269.0909575</v>
      </c>
      <c r="D175" s="3">
        <f>SUM(D176:D177)</f>
        <v>14534245.1358713</v>
      </c>
      <c r="E175" s="3">
        <f>+C175+D176</f>
        <v>24174514.226828799</v>
      </c>
    </row>
    <row r="176" spans="1:5" ht="33" x14ac:dyDescent="0.3">
      <c r="A176" s="17" t="s">
        <v>310</v>
      </c>
      <c r="B176" s="13" t="s">
        <v>444</v>
      </c>
      <c r="C176" s="9">
        <f>+'[1]PROGRAMA 1'!CD181</f>
        <v>9640269.0909575</v>
      </c>
      <c r="D176" s="9">
        <f>+'[1]PROGRAMA 2'!DC181</f>
        <v>14534245.1358713</v>
      </c>
      <c r="E176" s="9">
        <f>+C176+D177</f>
        <v>9640269.0909575</v>
      </c>
    </row>
    <row r="177" spans="1:5" ht="33" hidden="1" x14ac:dyDescent="0.3">
      <c r="A177" s="17" t="s">
        <v>450</v>
      </c>
      <c r="B177" s="13" t="s">
        <v>445</v>
      </c>
      <c r="C177" s="8"/>
      <c r="D177" s="8">
        <f>+'[1]PROGRAMA 2'!DC183</f>
        <v>0</v>
      </c>
      <c r="E177" s="6">
        <f>+C177+D177</f>
        <v>0</v>
      </c>
    </row>
    <row r="178" spans="1:5" x14ac:dyDescent="0.3">
      <c r="A178" s="99" t="s">
        <v>115</v>
      </c>
      <c r="B178" s="99"/>
      <c r="C178" s="35">
        <f>+C174+C156+C138+C135+C96+C35+C5</f>
        <v>1201780036.6059551</v>
      </c>
      <c r="D178" s="35">
        <f>+D174+D156+D138+D135+D96+D35+D5</f>
        <v>2292870700.0533428</v>
      </c>
      <c r="E178" s="35">
        <f>+C178+D178</f>
        <v>3494650736.6592979</v>
      </c>
    </row>
  </sheetData>
  <mergeCells count="4">
    <mergeCell ref="A1:E1"/>
    <mergeCell ref="A2:E2"/>
    <mergeCell ref="A3:E3"/>
    <mergeCell ref="A178:B17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Egresos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2021-02-25T20:50:27Z</dcterms:created>
  <dcterms:modified xsi:type="dcterms:W3CDTF">2021-02-25T21:10:56Z</dcterms:modified>
</cp:coreProperties>
</file>