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000" activeTab="1"/>
  </bookViews>
  <sheets>
    <sheet name="Ingresos" sheetId="1" r:id="rId1"/>
    <sheet name="Egreso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C10" i="2"/>
  <c r="D10" i="2"/>
  <c r="E10" i="2"/>
  <c r="C25" i="2"/>
  <c r="D25" i="2"/>
  <c r="E25" i="2"/>
  <c r="C31" i="2"/>
  <c r="D31" i="2"/>
  <c r="E31" i="2"/>
  <c r="C38" i="2"/>
  <c r="D38" i="2"/>
  <c r="E38" i="2"/>
  <c r="D44" i="2"/>
  <c r="E44" i="2"/>
  <c r="C44" i="2"/>
  <c r="D50" i="2"/>
  <c r="E50" i="2"/>
  <c r="C50" i="2"/>
  <c r="E58" i="2"/>
  <c r="C58" i="2"/>
  <c r="E73" i="2"/>
  <c r="D73" i="2"/>
  <c r="C80" i="2"/>
  <c r="D80" i="2"/>
  <c r="E80" i="2"/>
  <c r="E79" i="2" s="1"/>
  <c r="E78" i="2" s="1"/>
  <c r="C81" i="2"/>
  <c r="D81" i="2"/>
  <c r="E81" i="2"/>
  <c r="C82" i="2"/>
  <c r="D82" i="2"/>
  <c r="E82" i="2"/>
  <c r="C84" i="2"/>
  <c r="D84" i="2"/>
  <c r="D83" i="2" s="1"/>
  <c r="E84" i="2"/>
  <c r="C85" i="2"/>
  <c r="D85" i="2"/>
  <c r="E85" i="2"/>
  <c r="E83" i="2" s="1"/>
  <c r="C86" i="2"/>
  <c r="D86" i="2"/>
  <c r="E86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8" i="2"/>
  <c r="D98" i="2"/>
  <c r="D97" i="2" s="1"/>
  <c r="E98" i="2"/>
  <c r="C99" i="2"/>
  <c r="D99" i="2"/>
  <c r="E99" i="2"/>
  <c r="E97" i="2" s="1"/>
  <c r="C101" i="2"/>
  <c r="D101" i="2"/>
  <c r="E101" i="2"/>
  <c r="C102" i="2"/>
  <c r="D102" i="2"/>
  <c r="E102" i="2"/>
  <c r="C103" i="2"/>
  <c r="D103" i="2"/>
  <c r="E103" i="2"/>
  <c r="D144" i="2"/>
  <c r="E144" i="2"/>
  <c r="D192" i="2"/>
  <c r="E192" i="2" s="1"/>
  <c r="K96" i="1"/>
  <c r="K94" i="1"/>
  <c r="K92" i="1"/>
  <c r="K89" i="1"/>
  <c r="K85" i="1"/>
  <c r="K80" i="1"/>
  <c r="K79" i="1" s="1"/>
  <c r="K75" i="1"/>
  <c r="K73" i="1"/>
  <c r="K72" i="1"/>
  <c r="K66" i="1"/>
  <c r="K65" i="1"/>
  <c r="K64" i="1" s="1"/>
  <c r="K59" i="1"/>
  <c r="K56" i="1"/>
  <c r="K55" i="1" s="1"/>
  <c r="K51" i="1"/>
  <c r="K50" i="1"/>
  <c r="K49" i="1"/>
  <c r="K48" i="1"/>
  <c r="K47" i="1"/>
  <c r="K46" i="1"/>
  <c r="K45" i="1"/>
  <c r="K43" i="1"/>
  <c r="K38" i="1"/>
  <c r="K37" i="1"/>
  <c r="K36" i="1"/>
  <c r="K35" i="1"/>
  <c r="K34" i="1"/>
  <c r="K33" i="1"/>
  <c r="K32" i="1"/>
  <c r="K31" i="1"/>
  <c r="K29" i="1" s="1"/>
  <c r="K30" i="1"/>
  <c r="K26" i="1"/>
  <c r="K21" i="1"/>
  <c r="K20" i="1" s="1"/>
  <c r="K19" i="1"/>
  <c r="K18" i="1" s="1"/>
  <c r="K17" i="1" s="1"/>
  <c r="K13" i="1"/>
  <c r="K12" i="1" s="1"/>
  <c r="K11" i="1"/>
  <c r="K10" i="1" s="1"/>
  <c r="K44" i="1" l="1"/>
  <c r="K42" i="1" s="1"/>
  <c r="K88" i="1"/>
  <c r="K87" i="1" s="1"/>
  <c r="K71" i="1"/>
  <c r="K70" i="1" s="1"/>
  <c r="E100" i="2"/>
  <c r="D100" i="2"/>
  <c r="F94" i="2"/>
  <c r="D87" i="2"/>
  <c r="F90" i="2"/>
  <c r="E87" i="2"/>
  <c r="E37" i="2" s="1"/>
  <c r="D79" i="2"/>
  <c r="D78" i="2" s="1"/>
  <c r="F80" i="2"/>
  <c r="F50" i="2"/>
  <c r="F44" i="2"/>
  <c r="D166" i="2"/>
  <c r="C192" i="2"/>
  <c r="F192" i="2" s="1"/>
  <c r="E166" i="2"/>
  <c r="D148" i="2"/>
  <c r="E14" i="2"/>
  <c r="E6" i="2" s="1"/>
  <c r="D105" i="2"/>
  <c r="F7" i="2"/>
  <c r="F25" i="2"/>
  <c r="E148" i="2"/>
  <c r="E105" i="2"/>
  <c r="F38" i="2"/>
  <c r="F31" i="2"/>
  <c r="F10" i="2"/>
  <c r="F101" i="2"/>
  <c r="C100" i="2"/>
  <c r="F98" i="2"/>
  <c r="F95" i="2"/>
  <c r="F91" i="2"/>
  <c r="F84" i="2"/>
  <c r="F81" i="2"/>
  <c r="F102" i="2"/>
  <c r="F99" i="2"/>
  <c r="F96" i="2"/>
  <c r="F92" i="2"/>
  <c r="F88" i="2"/>
  <c r="F85" i="2"/>
  <c r="F82" i="2"/>
  <c r="F103" i="2"/>
  <c r="F93" i="2"/>
  <c r="F89" i="2"/>
  <c r="F86" i="2"/>
  <c r="D58" i="2"/>
  <c r="F58" i="2" s="1"/>
  <c r="D14" i="2"/>
  <c r="D6" i="2" s="1"/>
  <c r="C14" i="2"/>
  <c r="F14" i="2" s="1"/>
  <c r="C97" i="2"/>
  <c r="F97" i="2" s="1"/>
  <c r="C87" i="2"/>
  <c r="C83" i="2"/>
  <c r="F83" i="2" s="1"/>
  <c r="C79" i="2"/>
  <c r="C73" i="2"/>
  <c r="F73" i="2" s="1"/>
  <c r="K54" i="1"/>
  <c r="K16" i="1"/>
  <c r="K63" i="1"/>
  <c r="K9" i="1"/>
  <c r="K25" i="1"/>
  <c r="K84" i="1"/>
  <c r="F87" i="2" l="1"/>
  <c r="F100" i="2"/>
  <c r="D37" i="2"/>
  <c r="D196" i="2" s="1"/>
  <c r="C6" i="2"/>
  <c r="F6" i="2" s="1"/>
  <c r="C166" i="2"/>
  <c r="F166" i="2" s="1"/>
  <c r="C144" i="2"/>
  <c r="F144" i="2" s="1"/>
  <c r="C105" i="2"/>
  <c r="F105" i="2" s="1"/>
  <c r="F79" i="2"/>
  <c r="C78" i="2"/>
  <c r="F78" i="2" s="1"/>
  <c r="C148" i="2"/>
  <c r="F148" i="2" s="1"/>
  <c r="K24" i="1"/>
  <c r="K15" i="1"/>
  <c r="K83" i="1"/>
  <c r="K28" i="1"/>
  <c r="C37" i="2" l="1"/>
  <c r="F37" i="2" s="1"/>
  <c r="E196" i="2"/>
  <c r="K23" i="1"/>
  <c r="F196" i="2" l="1"/>
  <c r="C196" i="2"/>
  <c r="K8" i="1"/>
  <c r="K7" i="1" l="1"/>
  <c r="K6" i="1" l="1"/>
  <c r="K100" i="1" l="1"/>
  <c r="L99" i="1" l="1"/>
  <c r="L81" i="1"/>
  <c r="L67" i="1"/>
  <c r="L98" i="1"/>
  <c r="L95" i="1"/>
  <c r="L80" i="1"/>
  <c r="L77" i="1"/>
  <c r="L74" i="1"/>
  <c r="L66" i="1"/>
  <c r="L61" i="1"/>
  <c r="L57" i="1"/>
  <c r="L45" i="1"/>
  <c r="L43" i="1"/>
  <c r="L41" i="1"/>
  <c r="L37" i="1"/>
  <c r="L35" i="1"/>
  <c r="L33" i="1"/>
  <c r="L31" i="1"/>
  <c r="L29" i="1"/>
  <c r="L27" i="1"/>
  <c r="L20" i="1"/>
  <c r="L18" i="1"/>
  <c r="L14" i="1"/>
  <c r="L100" i="1"/>
  <c r="L97" i="1"/>
  <c r="L91" i="1"/>
  <c r="L76" i="1"/>
  <c r="L69" i="1"/>
  <c r="L60" i="1"/>
  <c r="L39" i="1"/>
  <c r="L22" i="1"/>
  <c r="L96" i="1"/>
  <c r="L90" i="1"/>
  <c r="L79" i="1"/>
  <c r="L75" i="1"/>
  <c r="L68" i="1"/>
  <c r="L65" i="1"/>
  <c r="L59" i="1"/>
  <c r="L38" i="1"/>
  <c r="L36" i="1"/>
  <c r="L34" i="1"/>
  <c r="L32" i="1"/>
  <c r="L30" i="1"/>
  <c r="L21" i="1"/>
  <c r="L19" i="1"/>
  <c r="L12" i="1"/>
  <c r="L70" i="1"/>
  <c r="L49" i="1"/>
  <c r="L94" i="1"/>
  <c r="L47" i="1"/>
  <c r="L13" i="1"/>
  <c r="L56" i="1"/>
  <c r="L88" i="1"/>
  <c r="L48" i="1"/>
  <c r="L89" i="1"/>
  <c r="L72" i="1"/>
  <c r="L44" i="1"/>
  <c r="L51" i="1"/>
  <c r="L26" i="1"/>
  <c r="L71" i="1"/>
  <c r="L92" i="1"/>
  <c r="L10" i="1"/>
  <c r="L17" i="1"/>
  <c r="L64" i="1"/>
  <c r="L11" i="1"/>
  <c r="L50" i="1"/>
  <c r="L85" i="1"/>
  <c r="L55" i="1"/>
  <c r="L46" i="1"/>
  <c r="L73" i="1"/>
  <c r="L25" i="1"/>
  <c r="L16" i="1"/>
  <c r="L9" i="1"/>
  <c r="L84" i="1"/>
  <c r="L87" i="1"/>
  <c r="L63" i="1"/>
  <c r="L42" i="1"/>
  <c r="L54" i="1"/>
  <c r="L15" i="1"/>
  <c r="L24" i="1"/>
  <c r="L83" i="1"/>
  <c r="L28" i="1"/>
  <c r="L23" i="1"/>
  <c r="L8" i="1"/>
  <c r="L7" i="1"/>
  <c r="L6" i="1"/>
</calcChain>
</file>

<file path=xl/sharedStrings.xml><?xml version="1.0" encoding="utf-8"?>
<sst xmlns="http://schemas.openxmlformats.org/spreadsheetml/2006/main" count="1206" uniqueCount="491">
  <si>
    <t>CUADRO N° 1</t>
  </si>
  <si>
    <t>INSTITUTO COSTARRICENSE DE PESCA Y ACUICULTURA</t>
  </si>
  <si>
    <t>PRESUPUESTO ORDINARIO DE INGRESOS</t>
  </si>
  <si>
    <t>INGRESOS</t>
  </si>
  <si>
    <t>MONTO TOTAL</t>
  </si>
  <si>
    <t>%</t>
  </si>
  <si>
    <t>1</t>
  </si>
  <si>
    <t>0</t>
  </si>
  <si>
    <t>00</t>
  </si>
  <si>
    <t>000</t>
  </si>
  <si>
    <t>INGRESOS CORRIENTES</t>
  </si>
  <si>
    <t>3</t>
  </si>
  <si>
    <t>INGRESOS NO TRIBUTARIOS</t>
  </si>
  <si>
    <t>VENTAS DE BIENES Y SERVICIOS</t>
  </si>
  <si>
    <t>VENTAS DE BIENES</t>
  </si>
  <si>
    <t>05</t>
  </si>
  <si>
    <t>Venta de agua</t>
  </si>
  <si>
    <t>001</t>
  </si>
  <si>
    <t>Venta de agua Terminal Pesquera</t>
  </si>
  <si>
    <t>09</t>
  </si>
  <si>
    <t>Venta de otros bienes</t>
  </si>
  <si>
    <t>Venta de Productos Acuicolas</t>
  </si>
  <si>
    <t>2</t>
  </si>
  <si>
    <t>VENTA DE SERVICIOS</t>
  </si>
  <si>
    <t>01</t>
  </si>
  <si>
    <t>SERVICIOS DE TRANSPORTE</t>
  </si>
  <si>
    <t>03</t>
  </si>
  <si>
    <t>Servicios de transporte portuario</t>
  </si>
  <si>
    <t>Muellaje y Estadía serv transp portuario B/E Carmen</t>
  </si>
  <si>
    <t>002</t>
  </si>
  <si>
    <t>Movilización carga Term Pesq B/E.Carmen</t>
  </si>
  <si>
    <t>04</t>
  </si>
  <si>
    <t>ALQUILERES</t>
  </si>
  <si>
    <t>Alquiler de edificios e instalaciones</t>
  </si>
  <si>
    <t>DERECHOS ADMINISTRATIVOS</t>
  </si>
  <si>
    <t>DERECHOS ADMINISTRATIVOS A LOS SERVICIOS DE TRANSPORTE</t>
  </si>
  <si>
    <t>Derechos administrativos a los servicios de transporte portuario.</t>
  </si>
  <si>
    <t>Canon por registro OROPS</t>
  </si>
  <si>
    <t>02</t>
  </si>
  <si>
    <t>DERECHOS ADMINISTRATIVOS A OTROS SERVICIOS PUBLICOS</t>
  </si>
  <si>
    <t>Derechos administrativos- actividades comerciales</t>
  </si>
  <si>
    <t>Licencias de caza y pesca</t>
  </si>
  <si>
    <t>Autorización de combustible</t>
  </si>
  <si>
    <t>003</t>
  </si>
  <si>
    <t>Autorizaciones varias</t>
  </si>
  <si>
    <t>004</t>
  </si>
  <si>
    <t>Carné de pesca comercial</t>
  </si>
  <si>
    <t>005</t>
  </si>
  <si>
    <t>Carné de pesca deportiva</t>
  </si>
  <si>
    <t>006</t>
  </si>
  <si>
    <t>Inspecciones Extranjeras</t>
  </si>
  <si>
    <t>007</t>
  </si>
  <si>
    <t>Inspecciones Nacionales</t>
  </si>
  <si>
    <t>008</t>
  </si>
  <si>
    <t xml:space="preserve">Otros ingresos </t>
  </si>
  <si>
    <t>009</t>
  </si>
  <si>
    <t xml:space="preserve">Cuota de capacidad Decreto 373386-MAG 85% </t>
  </si>
  <si>
    <t>010</t>
  </si>
  <si>
    <t xml:space="preserve">Cuota de capacidad Decreto 373386-MAG 15% </t>
  </si>
  <si>
    <t>011</t>
  </si>
  <si>
    <t>Autorizaciones proyectos acuícolas</t>
  </si>
  <si>
    <t>012</t>
  </si>
  <si>
    <t>Deuda por arreglo de pago acuícola</t>
  </si>
  <si>
    <t>Derechos administrativos a otros servicios públicos</t>
  </si>
  <si>
    <t>Derechos de pesca de atun 20%  INCOPESCA Ley 8436</t>
  </si>
  <si>
    <t>Derechos de pesca de atun 80% Otras Instituciones Ley 8436</t>
  </si>
  <si>
    <t>Derechos UCR pesca atún 25% art.51.L.8436</t>
  </si>
  <si>
    <t>Derechos UNA pesca atún 25% art.51.L.8437</t>
  </si>
  <si>
    <t>4</t>
  </si>
  <si>
    <t>Derechos S. Guardacostas 10% art.51.L.8438</t>
  </si>
  <si>
    <t>5</t>
  </si>
  <si>
    <t>Derechos CU. Limón 5% art51.L.8436</t>
  </si>
  <si>
    <t>6</t>
  </si>
  <si>
    <t>Derechos UTN (Guanacaste) 5% art51.L.8437</t>
  </si>
  <si>
    <t>Derechos UCR Gte pesca atún 5% art.51.L.8436</t>
  </si>
  <si>
    <t>Derechos UCR pesca Limón atún 5% art.51.L.8436</t>
  </si>
  <si>
    <t>Fondo Fideicomiso Ley 10304</t>
  </si>
  <si>
    <t>INGRESOS DE LA PROPIEDAD</t>
  </si>
  <si>
    <t>RENTA DE ACTIVOS FINANCIEROS</t>
  </si>
  <si>
    <t>INTERESES Y COMISIONES SOBRE PRESTAMOS</t>
  </si>
  <si>
    <t>Intereses y Comisiones Sobre Préstamos a Gobierno Central</t>
  </si>
  <si>
    <t>OTRA RENTA DE ACTIVOS FINANCIEROS</t>
  </si>
  <si>
    <t>Intereses sobre cuentas corrientes y otros depósitos en bancos públicos</t>
  </si>
  <si>
    <t>Diferencial cambiario</t>
  </si>
  <si>
    <t>MULTAS, SANCIONES, REMATES Y CONFISCACIONES</t>
  </si>
  <si>
    <t xml:space="preserve">MULTAS Y SANCIONES </t>
  </si>
  <si>
    <t>Multas por atraso en pago de bienes y servicios</t>
  </si>
  <si>
    <t>Otras Multas</t>
  </si>
  <si>
    <t>Multas Ley 8436. Art. 154 inciso a) INCOPESCA 50%</t>
  </si>
  <si>
    <t>Multas Ley 8436. Art. 154 inciso a) Serv. Nac. Guardacostas 50%</t>
  </si>
  <si>
    <t>REMATES Y CONFISCACIONES</t>
  </si>
  <si>
    <t>Remates y Confiscaciones</t>
  </si>
  <si>
    <t>Comisos Ley 8436. Artículo 154. Inc b) INCOPESCA 30%</t>
  </si>
  <si>
    <t>Comisos Ley 8436. Artículo154. Inc b) Ser. Nac. Guardacostas 70%</t>
  </si>
  <si>
    <t>9</t>
  </si>
  <si>
    <t>OTROS INGRESOS NO TRIBUTARIOS</t>
  </si>
  <si>
    <t>Reintegros en Efectivo</t>
  </si>
  <si>
    <t>Ingresos Varios no Especificados</t>
  </si>
  <si>
    <t xml:space="preserve">TRANSFERENCIAS CORRIENTES </t>
  </si>
  <si>
    <t>TRANSFERENCIAS CORRIENTES DEL SECTOR PUBLICO</t>
  </si>
  <si>
    <t>Transferencias corrientes del Gobierno Central</t>
  </si>
  <si>
    <t>TRANSFERENCIAS DE CAPITAL</t>
  </si>
  <si>
    <t>TRANSFERENCIAS DE CAPITAL DEL SECTOR PUBLICO</t>
  </si>
  <si>
    <t>Transferencias de Capital del Gobierno Central</t>
  </si>
  <si>
    <t>FINANCIAMIENTO</t>
  </si>
  <si>
    <t>RECURSOS DE VIGENCIAS ANTERIORES</t>
  </si>
  <si>
    <t xml:space="preserve">Superávit Libre </t>
  </si>
  <si>
    <t xml:space="preserve">Superávit libre INCOPESCA </t>
  </si>
  <si>
    <t>Aporte INTA Superávit 40% Ley 8159</t>
  </si>
  <si>
    <t>Aporte Comisión Nacional de Emergencia Ley. No. 8488, art.46.</t>
  </si>
  <si>
    <t>Superávit Específico</t>
  </si>
  <si>
    <t>Superávit Específico Art 154, INCOPESCA, Ley No. 8436</t>
  </si>
  <si>
    <t>Superávit Especifico Otras Leyes</t>
  </si>
  <si>
    <t>Superávit Específico 2018  Decreto Ejec. N°37386-MAG,  15% Art-13-  Fondo de recursos concursables.</t>
  </si>
  <si>
    <t>Superávit Específico OROPs Decreto No. 35827 MAG</t>
  </si>
  <si>
    <t xml:space="preserve">Superávit Específico 2018 Decreto Ejec. N°37386-MAG,  85% </t>
  </si>
  <si>
    <t>TOTAL DE INGRESOS</t>
  </si>
  <si>
    <t>CIAT</t>
  </si>
  <si>
    <t>PRESUPUESTO ORDINARIO 2023</t>
  </si>
  <si>
    <t>TOTAL EGRESOS</t>
  </si>
  <si>
    <t>Cuenta</t>
  </si>
  <si>
    <t>Descripción Cuenta</t>
  </si>
  <si>
    <t>PROGRAMA 1</t>
  </si>
  <si>
    <t>PROGRAMA 2</t>
  </si>
  <si>
    <t>PROGRAMA 3</t>
  </si>
  <si>
    <t>TOTAL</t>
  </si>
  <si>
    <t>REMUNERACIONES</t>
  </si>
  <si>
    <t>0-01</t>
  </si>
  <si>
    <t>Remuneraciones Básicas</t>
  </si>
  <si>
    <t>0-01-01-000</t>
  </si>
  <si>
    <t>Sueldos cargos fijos</t>
  </si>
  <si>
    <t>0-01-05-000</t>
  </si>
  <si>
    <t>Suplencias</t>
  </si>
  <si>
    <t>0-02</t>
  </si>
  <si>
    <t>Remuneraciones Eventuales</t>
  </si>
  <si>
    <t>0-02-01-000</t>
  </si>
  <si>
    <t>Tiempo Extraordinario</t>
  </si>
  <si>
    <t>0-02-02-000</t>
  </si>
  <si>
    <t>Recargo de funciones</t>
  </si>
  <si>
    <t>0-02-05-000</t>
  </si>
  <si>
    <t>Dietas</t>
  </si>
  <si>
    <t>0-03</t>
  </si>
  <si>
    <t>Incentivos Salariales</t>
  </si>
  <si>
    <t>0-03-01-000</t>
  </si>
  <si>
    <t xml:space="preserve">Retribución por años servidos </t>
  </si>
  <si>
    <t>0-03-02-000</t>
  </si>
  <si>
    <t>Restricción al ejercicio liberal de la profesión</t>
  </si>
  <si>
    <t>0-03-02-001</t>
  </si>
  <si>
    <t>Prohibición del ejercicio liberal de la profesión</t>
  </si>
  <si>
    <t>0-03-02-002</t>
  </si>
  <si>
    <t>Dedicación exclusiva a profesionales y no profesionales</t>
  </si>
  <si>
    <t>0-03-03-000</t>
  </si>
  <si>
    <t>Decimotercer mes</t>
  </si>
  <si>
    <t>0-03-04-000</t>
  </si>
  <si>
    <t>Salario escolar</t>
  </si>
  <si>
    <t>0-03-99</t>
  </si>
  <si>
    <t>Otros incentivos salariales</t>
  </si>
  <si>
    <t>0-03-99-001</t>
  </si>
  <si>
    <t>Carrera Profesional</t>
  </si>
  <si>
    <t>0-03-99-002</t>
  </si>
  <si>
    <t>Zonaje</t>
  </si>
  <si>
    <t>0-03-99-003</t>
  </si>
  <si>
    <t>Incentivo por Regionalización</t>
  </si>
  <si>
    <t>0-04</t>
  </si>
  <si>
    <t>Contribuciones patronales al desarrollo y seguridad social</t>
  </si>
  <si>
    <t>0-04-01</t>
  </si>
  <si>
    <t>Contribución patronal al seguro de pensiones de C.C.S.S</t>
  </si>
  <si>
    <t>0-04-02</t>
  </si>
  <si>
    <t>Contribución patronal al IMAS</t>
  </si>
  <si>
    <t>0-04-03</t>
  </si>
  <si>
    <t>Contribución patronal al INA</t>
  </si>
  <si>
    <t>0-04-04</t>
  </si>
  <si>
    <t>Contribución Patronal al FODESAF</t>
  </si>
  <si>
    <t>0-04-05</t>
  </si>
  <si>
    <t>Contribución Patronal al Banco Popular</t>
  </si>
  <si>
    <t>0-05</t>
  </si>
  <si>
    <t>Contribuciones patronales a fondos de pensiones y otros fondos de capitalización</t>
  </si>
  <si>
    <t>0-05-01</t>
  </si>
  <si>
    <t>Contribución Patronal al Seguro de Pensiones de la Caja Costarricense del Seguro Social</t>
  </si>
  <si>
    <t>0-05-02</t>
  </si>
  <si>
    <t>Aporte al régimen obligatorio de pensiones complementarias</t>
  </si>
  <si>
    <t>0-05-03</t>
  </si>
  <si>
    <t>Aporte patronal al fondo de capitalización laboral</t>
  </si>
  <si>
    <t>0-05-05</t>
  </si>
  <si>
    <t>Contribución patronal a fondos administrados por entes privados</t>
  </si>
  <si>
    <t>SERVICIOS</t>
  </si>
  <si>
    <t>1-01</t>
  </si>
  <si>
    <t>Alquileres</t>
  </si>
  <si>
    <t>1-01-01-000</t>
  </si>
  <si>
    <t>Alquiler de edificios, locales y terrenos</t>
  </si>
  <si>
    <t>1-01-02-000</t>
  </si>
  <si>
    <t>Alquiler de maquinaria, equipo y mobiliario</t>
  </si>
  <si>
    <t>1-01-03-000</t>
  </si>
  <si>
    <t>Alquiler de Equipo de Cómputo</t>
  </si>
  <si>
    <t>1-01-04-000</t>
  </si>
  <si>
    <t>Alquiler y derechos para telecomunicacciones</t>
  </si>
  <si>
    <t>1-01-99-000</t>
  </si>
  <si>
    <t>Otros alquileres</t>
  </si>
  <si>
    <t>1-02</t>
  </si>
  <si>
    <t>Servicios Básicos</t>
  </si>
  <si>
    <t>1-02-01-000</t>
  </si>
  <si>
    <t>Servicio de agua y alcantarillado</t>
  </si>
  <si>
    <t>1-02-02-000</t>
  </si>
  <si>
    <t>Servicio de energía eléctrica</t>
  </si>
  <si>
    <t>1-02-03-000</t>
  </si>
  <si>
    <t>Servicio de correo</t>
  </si>
  <si>
    <t>1-02-04-000</t>
  </si>
  <si>
    <t>Servicio de telecomunicaciones</t>
  </si>
  <si>
    <t>1-02-99-000</t>
  </si>
  <si>
    <t>Otros Servicios Básicos</t>
  </si>
  <si>
    <t>1-03</t>
  </si>
  <si>
    <t>Servicios Comerciales y Financieros</t>
  </si>
  <si>
    <t>1-03-01-000</t>
  </si>
  <si>
    <t>Información</t>
  </si>
  <si>
    <t>1-03-02-000</t>
  </si>
  <si>
    <t>Publicidad y Propaganda</t>
  </si>
  <si>
    <t>1-03-03-000</t>
  </si>
  <si>
    <t>Impresión, encuadernación y otros</t>
  </si>
  <si>
    <t>1-03-04-000</t>
  </si>
  <si>
    <t>Transporte de Bienes</t>
  </si>
  <si>
    <t>1-03-05-000</t>
  </si>
  <si>
    <t>Servicios aduaneros</t>
  </si>
  <si>
    <t>1-03-06-000</t>
  </si>
  <si>
    <t>Comisiones y Gastos por Serv. Financieros y Comerciales</t>
  </si>
  <si>
    <t>1-03-07-000</t>
  </si>
  <si>
    <t>Servicios de tecnologías de información</t>
  </si>
  <si>
    <t>1-04</t>
  </si>
  <si>
    <t>Servicios de Gestión y Apoyo</t>
  </si>
  <si>
    <t>1-04-02-000</t>
  </si>
  <si>
    <t>Servicios Jurídicos</t>
  </si>
  <si>
    <t>1-04-03-000</t>
  </si>
  <si>
    <t>Servicios de Ingeniería y arquitectura</t>
  </si>
  <si>
    <t>1-04-04-000</t>
  </si>
  <si>
    <t>Servicios en Ciencias Económicas y Sociales</t>
  </si>
  <si>
    <t>1-04-05-000</t>
  </si>
  <si>
    <t>Servicios Informáticos</t>
  </si>
  <si>
    <t>1-04-06-000</t>
  </si>
  <si>
    <t>Servicios Generales</t>
  </si>
  <si>
    <t>1-04-06-001</t>
  </si>
  <si>
    <t xml:space="preserve">Servicios vigilancia </t>
  </si>
  <si>
    <t>1-04-06-002</t>
  </si>
  <si>
    <t>Otros servicios generales</t>
  </si>
  <si>
    <t>1-04-06-003</t>
  </si>
  <si>
    <t>Servicios de Limpieza</t>
  </si>
  <si>
    <t>1-04-99-000</t>
  </si>
  <si>
    <t>Otros Servicios de Gestión y Apoyo</t>
  </si>
  <si>
    <t>1-04-99-001</t>
  </si>
  <si>
    <t>Secretarias</t>
  </si>
  <si>
    <t>1-04-99-002</t>
  </si>
  <si>
    <t>Revisión Técnica</t>
  </si>
  <si>
    <t>1-04-99-003</t>
  </si>
  <si>
    <t>Servicio Rastreo Sátelital</t>
  </si>
  <si>
    <t>1-04-99-004</t>
  </si>
  <si>
    <t>Otros</t>
  </si>
  <si>
    <t>1-04-99-005</t>
  </si>
  <si>
    <t>Investigación</t>
  </si>
  <si>
    <t>1-05</t>
  </si>
  <si>
    <t>Gastos de Viaje y de Transporte</t>
  </si>
  <si>
    <t>1-05-01-000</t>
  </si>
  <si>
    <t>Transporte Dentro del País</t>
  </si>
  <si>
    <t>1-05-02-000</t>
  </si>
  <si>
    <t>Viáticos Dentro del País</t>
  </si>
  <si>
    <t>1-05-03-000</t>
  </si>
  <si>
    <t>Transporte en el Exterior</t>
  </si>
  <si>
    <t>1-05-04-000</t>
  </si>
  <si>
    <t>Viáticos en el Exterior</t>
  </si>
  <si>
    <t>1-06</t>
  </si>
  <si>
    <t>Seguros, Reaseguros y Otras Obligaciones</t>
  </si>
  <si>
    <t>1-06-01-000</t>
  </si>
  <si>
    <t>Seguros</t>
  </si>
  <si>
    <t>1-06-01-001</t>
  </si>
  <si>
    <t>Seguro Riesgos del trabajo</t>
  </si>
  <si>
    <t>1-06-01-002</t>
  </si>
  <si>
    <t>Seguro Equipo de Transporte y Otros</t>
  </si>
  <si>
    <t>1-06-01-003</t>
  </si>
  <si>
    <t>Otros Seguros</t>
  </si>
  <si>
    <t>1-07</t>
  </si>
  <si>
    <t>Capacitación y Protocolo</t>
  </si>
  <si>
    <t>1-07-01-000</t>
  </si>
  <si>
    <t>Actividades de Capacitación</t>
  </si>
  <si>
    <t>1-07-02-000</t>
  </si>
  <si>
    <t>Actividades Protocolarias y Sociales</t>
  </si>
  <si>
    <t>1-07-03-000</t>
  </si>
  <si>
    <t>Gastos de Representación Institucional</t>
  </si>
  <si>
    <t>1-08</t>
  </si>
  <si>
    <t xml:space="preserve">Mantenimiento y Reparación </t>
  </si>
  <si>
    <t>1-08-01-000</t>
  </si>
  <si>
    <t>Manten. De Edificios y Locales</t>
  </si>
  <si>
    <t>1-08-02-000</t>
  </si>
  <si>
    <t xml:space="preserve">Manten. De Vías de Comunicación </t>
  </si>
  <si>
    <t>1-08-03-000</t>
  </si>
  <si>
    <t>Manten. De Instalaciones y Otras Obras</t>
  </si>
  <si>
    <t>1-08-04-000</t>
  </si>
  <si>
    <t>Manten. Y Reparac. Maquinaria y Equipo Producción</t>
  </si>
  <si>
    <t>1-08-05-000</t>
  </si>
  <si>
    <t>Manten. y Reparac.Equipo Transporte</t>
  </si>
  <si>
    <t>1-08-06-000</t>
  </si>
  <si>
    <t>Manten. y Reparac. Equipo de Comunicación</t>
  </si>
  <si>
    <t>1-08-07-000</t>
  </si>
  <si>
    <t>Manten. y Reparac.  Equipo Y Mob. Oficina</t>
  </si>
  <si>
    <t>1-08-08-000</t>
  </si>
  <si>
    <t>Manten. y Reparac. Equipo Cómputo y Sist. De Información</t>
  </si>
  <si>
    <t>1-08-99-000</t>
  </si>
  <si>
    <t>Manten. y reparación de otros equipos</t>
  </si>
  <si>
    <t>1-09</t>
  </si>
  <si>
    <t>Impuestos</t>
  </si>
  <si>
    <t>1-09-02-000</t>
  </si>
  <si>
    <t>Impuestos sobre bienes inmuebles</t>
  </si>
  <si>
    <t>1-09-99-000</t>
  </si>
  <si>
    <t>Otros impuestos</t>
  </si>
  <si>
    <t>1-99</t>
  </si>
  <si>
    <t>Servicios Diversos</t>
  </si>
  <si>
    <t>1-99-02-000</t>
  </si>
  <si>
    <t>Intereses moratorios y multas</t>
  </si>
  <si>
    <t>1-99-05-000</t>
  </si>
  <si>
    <t>Deducibles</t>
  </si>
  <si>
    <t>1-99-99-000</t>
  </si>
  <si>
    <t>Otros Servicios no Especificados</t>
  </si>
  <si>
    <t>MATERIALES Y SUMINISTROS</t>
  </si>
  <si>
    <t>2-01</t>
  </si>
  <si>
    <t>Productos Químicos y Conexos</t>
  </si>
  <si>
    <t>2-01-01-000</t>
  </si>
  <si>
    <t>Combustibles y lubricantes</t>
  </si>
  <si>
    <t>2-01-02-000</t>
  </si>
  <si>
    <t>Productos farmacéuticos y medicinales</t>
  </si>
  <si>
    <t>2-01-03-000</t>
  </si>
  <si>
    <t>Productos Veterinarios</t>
  </si>
  <si>
    <t>2-01-04-000</t>
  </si>
  <si>
    <t>Tintas, pinturas y diluyentes</t>
  </si>
  <si>
    <t>2-01-99-000</t>
  </si>
  <si>
    <t>Otros Productos Químicos</t>
  </si>
  <si>
    <t>2-02</t>
  </si>
  <si>
    <t>Alimentos y productos agropecuarios</t>
  </si>
  <si>
    <t>2-02-01</t>
  </si>
  <si>
    <t>Productos Pecuarios y Otras Especies</t>
  </si>
  <si>
    <t>2-02-03</t>
  </si>
  <si>
    <t>Alimentos y Bebidas</t>
  </si>
  <si>
    <t>2-02-04</t>
  </si>
  <si>
    <t>Alimento para Animales</t>
  </si>
  <si>
    <t>2-03</t>
  </si>
  <si>
    <t>Materiales y Prod.de uso en la Construcción y Mantenimiento</t>
  </si>
  <si>
    <t>2-03-01</t>
  </si>
  <si>
    <t>Materiales y productos metálicos</t>
  </si>
  <si>
    <t>2-03-02</t>
  </si>
  <si>
    <t>Materiales y productos minerales y asfálticos</t>
  </si>
  <si>
    <t>2-03-03</t>
  </si>
  <si>
    <t>Madera y sus derivados</t>
  </si>
  <si>
    <t>2-03-04</t>
  </si>
  <si>
    <t>Materiales y productos eléctricos, telefónicos y de cómputo</t>
  </si>
  <si>
    <t>2-03-05</t>
  </si>
  <si>
    <t>Materiales y Productos de Vidrio</t>
  </si>
  <si>
    <t>2-03-06</t>
  </si>
  <si>
    <t>Materiales y Productos de Plástico</t>
  </si>
  <si>
    <t>2-03-99</t>
  </si>
  <si>
    <t>Otros materiales y productos de uso en la construcción</t>
  </si>
  <si>
    <t>2-04</t>
  </si>
  <si>
    <t>Herramientas, repuestos y Accesorios</t>
  </si>
  <si>
    <t>2-04-01</t>
  </si>
  <si>
    <t>Instr. herramientas y otros</t>
  </si>
  <si>
    <t>2-04-02-000</t>
  </si>
  <si>
    <t>Repuestos</t>
  </si>
  <si>
    <t>2-04-02-001</t>
  </si>
  <si>
    <t>Repuestos Equipo de Transporte</t>
  </si>
  <si>
    <t>2-04-02-002</t>
  </si>
  <si>
    <t>Repuestos Equipo de Oficina</t>
  </si>
  <si>
    <t>2-04-02-003</t>
  </si>
  <si>
    <t>Repuestos Equipo de Cómputo</t>
  </si>
  <si>
    <t>2-04-02-004</t>
  </si>
  <si>
    <t>Repuestos equipo de navegación</t>
  </si>
  <si>
    <t>2-04-02-005</t>
  </si>
  <si>
    <t>Repuestos equipo de laboratorio</t>
  </si>
  <si>
    <t>2-04-02-006</t>
  </si>
  <si>
    <t>Otros repuestos y accesorios</t>
  </si>
  <si>
    <t>2-05</t>
  </si>
  <si>
    <t>Bienes para la producción y comercialización</t>
  </si>
  <si>
    <t>2-05-99-000</t>
  </si>
  <si>
    <t>Otros Bienes para la Prod y Comercialización</t>
  </si>
  <si>
    <t>2-99</t>
  </si>
  <si>
    <t>Utiles, materiales y suministros diversos</t>
  </si>
  <si>
    <t>2-99-01-000</t>
  </si>
  <si>
    <t>Utiles y materiales de oficina y cómputo</t>
  </si>
  <si>
    <t>2-99-02-000</t>
  </si>
  <si>
    <t>Utiles y mat. Médicos hosp y de investigación</t>
  </si>
  <si>
    <t>2-99-03-000</t>
  </si>
  <si>
    <t>Productos de papel, cartón e Impresos</t>
  </si>
  <si>
    <t>2-99-04-000</t>
  </si>
  <si>
    <t>Textiles y vestuario</t>
  </si>
  <si>
    <t>2-99-05-000</t>
  </si>
  <si>
    <t>Utiles y materiales de limpieza</t>
  </si>
  <si>
    <t>2-99-06-000</t>
  </si>
  <si>
    <t>Utiles y materiales de resguardo y seguridad</t>
  </si>
  <si>
    <t>2-99-07-000</t>
  </si>
  <si>
    <t>Utiles y materiales de Cocina y Comedor</t>
  </si>
  <si>
    <t>2-99-99-000</t>
  </si>
  <si>
    <t>Otros útiles, materiales y suministros</t>
  </si>
  <si>
    <t>INTERESES Y COMISIONES</t>
  </si>
  <si>
    <t>3-04</t>
  </si>
  <si>
    <t>COMISIONES Y OTROS GASTOS</t>
  </si>
  <si>
    <t>3-04-05</t>
  </si>
  <si>
    <t>Diferencias por tipo de cambio</t>
  </si>
  <si>
    <t>BIENES DURADEROS</t>
  </si>
  <si>
    <t>5-01</t>
  </si>
  <si>
    <t>Maquinaria, Equipo y Mobiliario</t>
  </si>
  <si>
    <t>5-01-01-000</t>
  </si>
  <si>
    <t>Maquinaria y equipo para la producción</t>
  </si>
  <si>
    <t>5-01-02-000</t>
  </si>
  <si>
    <t>Equipo de transporte</t>
  </si>
  <si>
    <t>5-01-03-000</t>
  </si>
  <si>
    <t>Equipo de comunicación</t>
  </si>
  <si>
    <t>5-01-04-000</t>
  </si>
  <si>
    <t>Equipo y mobiliario de oficina</t>
  </si>
  <si>
    <t>5-01-05-000</t>
  </si>
  <si>
    <t>Equipo y programas de cómputo</t>
  </si>
  <si>
    <t>5-01-06-000</t>
  </si>
  <si>
    <t>Equipo sanitario, de laboratorio e investigación</t>
  </si>
  <si>
    <t>5-01-07-000</t>
  </si>
  <si>
    <t>Equipo y mobiliario educacional, deportivo y recreativo</t>
  </si>
  <si>
    <t>5-01-99-000</t>
  </si>
  <si>
    <t>Maquinaria y equipo diverso</t>
  </si>
  <si>
    <t>5-02</t>
  </si>
  <si>
    <t>Construcciones, adiciones y mejoras</t>
  </si>
  <si>
    <t>5-02-01-000</t>
  </si>
  <si>
    <t>Edificios</t>
  </si>
  <si>
    <t>5-02-04-000</t>
  </si>
  <si>
    <t>Obras marítimas y fluviales</t>
  </si>
  <si>
    <t>5-02-07-000</t>
  </si>
  <si>
    <t>Instalaciones</t>
  </si>
  <si>
    <t>5-02-99-000</t>
  </si>
  <si>
    <t>Otras construcciones, adiciones y mejoras</t>
  </si>
  <si>
    <t>5-99</t>
  </si>
  <si>
    <t>Bienes Duraderos diversos</t>
  </si>
  <si>
    <t>5-99-02-000</t>
  </si>
  <si>
    <t>Piezas y obras de colección</t>
  </si>
  <si>
    <t>5-99-03-000</t>
  </si>
  <si>
    <t>Bienes intangibles</t>
  </si>
  <si>
    <t>6-01</t>
  </si>
  <si>
    <t>Transfer. Corriente Sector Público</t>
  </si>
  <si>
    <t>6-01-01</t>
  </si>
  <si>
    <t>Transferencias corrientes al Gobierno Central</t>
  </si>
  <si>
    <t>6-01-01-001</t>
  </si>
  <si>
    <t>Tranf Ctes Ministerio Seguridad Pública-Servicio Nacional de Guardacostas</t>
  </si>
  <si>
    <t>6-01-02</t>
  </si>
  <si>
    <t>Transferencias corrientes a Örganos Desconcentrados</t>
  </si>
  <si>
    <t>6-01-02-002</t>
  </si>
  <si>
    <t>TCODesconc-INTA Ley 8149</t>
  </si>
  <si>
    <t>6-01-02-003</t>
  </si>
  <si>
    <t>TCODesconc-Comisión Nacional de Emergencias</t>
  </si>
  <si>
    <t>6-01-03</t>
  </si>
  <si>
    <t>Transferencias Corrientes a Instituc. Descentralizadas no Empresariales</t>
  </si>
  <si>
    <t>6-01-03-001</t>
  </si>
  <si>
    <t>Transferencia UCR, Ley 8436</t>
  </si>
  <si>
    <t>6-01-03-002</t>
  </si>
  <si>
    <t>Transferencia UNA, Ley 8436</t>
  </si>
  <si>
    <t>6-01-03-003</t>
  </si>
  <si>
    <t>Transferencia CULimón, Ley 8436</t>
  </si>
  <si>
    <t>6-01-03-004</t>
  </si>
  <si>
    <t>Transferencia UTN, Ley 8436</t>
  </si>
  <si>
    <t>6-02</t>
  </si>
  <si>
    <t>Transfer. Corrientes a personas</t>
  </si>
  <si>
    <t>6-02-99-000</t>
  </si>
  <si>
    <t>Otras transferencias a personas</t>
  </si>
  <si>
    <t>6-03</t>
  </si>
  <si>
    <t>Prestaciones</t>
  </si>
  <si>
    <t>6-03-01-000</t>
  </si>
  <si>
    <t>Prestaciones Legales</t>
  </si>
  <si>
    <t>6-03-99-000</t>
  </si>
  <si>
    <t>Otras prestaciones</t>
  </si>
  <si>
    <t>6-06</t>
  </si>
  <si>
    <t>Otras transfer. Corrientes a Sector Privado</t>
  </si>
  <si>
    <t>6-06-01</t>
  </si>
  <si>
    <t>Indemnizaciones</t>
  </si>
  <si>
    <t>6-06-02-001</t>
  </si>
  <si>
    <t>Reintegros o devoluciones</t>
  </si>
  <si>
    <t>6-07</t>
  </si>
  <si>
    <t>Transfer. Corrientes a Sector Externo</t>
  </si>
  <si>
    <t>6-07-01-000</t>
  </si>
  <si>
    <t>Transferencias Corrientes a Organismos Internacionales</t>
  </si>
  <si>
    <t>6-07-01-001</t>
  </si>
  <si>
    <t>OSPESCA</t>
  </si>
  <si>
    <t>6-07-01-002</t>
  </si>
  <si>
    <t>6-07-01-003</t>
  </si>
  <si>
    <t>OCDE</t>
  </si>
  <si>
    <t>6-07-01-004</t>
  </si>
  <si>
    <t>Cuota Ley 3418 Ministerio de Hacienda</t>
  </si>
  <si>
    <t>CUENTAS ESPECIALES</t>
  </si>
  <si>
    <t>9-02</t>
  </si>
  <si>
    <t>Sumas sin Asignación Presupuestaria</t>
  </si>
  <si>
    <t>9-02-01</t>
  </si>
  <si>
    <t>Sumas libres sin asignación presupuestaria</t>
  </si>
  <si>
    <t>9-02-02</t>
  </si>
  <si>
    <t>Sumas específicas sin asignación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</si>
</sst>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_-* #,##0.00_-;\-* #,##0.00_-;_-* &quot;-&quot;_-;_-@_-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i/>
      <sz val="10"/>
      <color indexed="8"/>
      <name val="Arial Narrow"/>
      <family val="2"/>
    </font>
    <font>
      <sz val="8"/>
      <color indexed="8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9"/>
      <color indexed="8"/>
      <name val="Arial Narrow"/>
      <family val="2"/>
    </font>
    <font>
      <sz val="10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center"/>
    </xf>
    <xf numFmtId="165" fontId="2" fillId="0" borderId="0" applyFont="0" applyFill="0" applyBorder="0" applyAlignment="0" applyProtection="0"/>
    <xf numFmtId="0" fontId="2" fillId="0" borderId="0"/>
    <xf numFmtId="0" fontId="2" fillId="0" borderId="0">
      <alignment horizontal="center"/>
    </xf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4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2" borderId="0" xfId="4" applyFont="1" applyFill="1" applyAlignment="1"/>
    <xf numFmtId="0" fontId="5" fillId="2" borderId="0" xfId="4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5" fillId="2" borderId="0" xfId="4" applyFont="1" applyFill="1">
      <alignment horizontal="center"/>
    </xf>
    <xf numFmtId="164" fontId="6" fillId="3" borderId="1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vertical="center" wrapText="1"/>
    </xf>
    <xf numFmtId="164" fontId="5" fillId="0" borderId="2" xfId="5" applyNumberFormat="1" applyFont="1" applyFill="1" applyBorder="1" applyAlignment="1">
      <alignment vertical="center"/>
    </xf>
    <xf numFmtId="10" fontId="5" fillId="2" borderId="2" xfId="3" applyNumberFormat="1" applyFont="1" applyFill="1" applyBorder="1" applyAlignment="1">
      <alignment vertical="center"/>
    </xf>
    <xf numFmtId="49" fontId="3" fillId="2" borderId="1" xfId="4" applyNumberFormat="1" applyFont="1" applyFill="1" applyBorder="1">
      <alignment horizontal="center"/>
    </xf>
    <xf numFmtId="0" fontId="5" fillId="2" borderId="1" xfId="4" applyFont="1" applyFill="1" applyBorder="1" applyAlignment="1">
      <alignment wrapText="1"/>
    </xf>
    <xf numFmtId="164" fontId="5" fillId="0" borderId="1" xfId="5" applyNumberFormat="1" applyFont="1" applyFill="1" applyBorder="1"/>
    <xf numFmtId="0" fontId="5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164" fontId="7" fillId="0" borderId="1" xfId="5" applyNumberFormat="1" applyFont="1" applyFill="1" applyBorder="1"/>
    <xf numFmtId="10" fontId="7" fillId="2" borderId="2" xfId="3" applyNumberFormat="1" applyFont="1" applyFill="1" applyBorder="1" applyAlignment="1">
      <alignment vertical="center"/>
    </xf>
    <xf numFmtId="49" fontId="4" fillId="2" borderId="1" xfId="4" applyNumberFormat="1" applyFont="1" applyFill="1" applyBorder="1">
      <alignment horizontal="center"/>
    </xf>
    <xf numFmtId="49" fontId="4" fillId="2" borderId="3" xfId="4" applyNumberFormat="1" applyFont="1" applyFill="1" applyBorder="1">
      <alignment horizontal="center"/>
    </xf>
    <xf numFmtId="0" fontId="7" fillId="0" borderId="3" xfId="4" applyFont="1" applyFill="1" applyBorder="1" applyAlignment="1">
      <alignment wrapText="1"/>
    </xf>
    <xf numFmtId="164" fontId="4" fillId="0" borderId="1" xfId="5" applyNumberFormat="1" applyFont="1" applyFill="1" applyBorder="1" applyAlignment="1">
      <alignment wrapText="1"/>
    </xf>
    <xf numFmtId="0" fontId="4" fillId="0" borderId="1" xfId="4" applyFont="1" applyFill="1" applyBorder="1" applyAlignment="1">
      <alignment wrapText="1"/>
    </xf>
    <xf numFmtId="164" fontId="7" fillId="0" borderId="1" xfId="5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/>
    </xf>
    <xf numFmtId="164" fontId="4" fillId="0" borderId="1" xfId="5" applyNumberFormat="1" applyFont="1" applyFill="1" applyBorder="1"/>
    <xf numFmtId="0" fontId="4" fillId="0" borderId="2" xfId="4" applyFont="1" applyFill="1" applyBorder="1" applyAlignment="1">
      <alignment horizontal="justify" wrapText="1"/>
    </xf>
    <xf numFmtId="49" fontId="8" fillId="2" borderId="1" xfId="4" applyNumberFormat="1" applyFont="1" applyFill="1" applyBorder="1">
      <alignment horizontal="center"/>
    </xf>
    <xf numFmtId="10" fontId="9" fillId="2" borderId="2" xfId="3" applyNumberFormat="1" applyFont="1" applyFill="1" applyBorder="1" applyAlignment="1">
      <alignment vertical="center"/>
    </xf>
    <xf numFmtId="164" fontId="4" fillId="0" borderId="4" xfId="5" applyNumberFormat="1" applyFont="1" applyFill="1" applyBorder="1"/>
    <xf numFmtId="43" fontId="3" fillId="4" borderId="0" xfId="1" applyFont="1" applyFill="1" applyBorder="1"/>
    <xf numFmtId="0" fontId="0" fillId="4" borderId="0" xfId="0" applyFill="1" applyBorder="1"/>
    <xf numFmtId="164" fontId="4" fillId="4" borderId="0" xfId="4" applyNumberFormat="1" applyFont="1" applyFill="1" applyBorder="1" applyAlignment="1"/>
    <xf numFmtId="0" fontId="3" fillId="4" borderId="0" xfId="4" applyFont="1" applyFill="1" applyBorder="1" applyAlignment="1"/>
    <xf numFmtId="49" fontId="8" fillId="0" borderId="1" xfId="4" applyNumberFormat="1" applyFont="1" applyFill="1" applyBorder="1">
      <alignment horizontal="center"/>
    </xf>
    <xf numFmtId="0" fontId="4" fillId="0" borderId="1" xfId="4" applyFont="1" applyFill="1" applyBorder="1" applyAlignment="1">
      <alignment horizontal="justify" wrapText="1"/>
    </xf>
    <xf numFmtId="164" fontId="4" fillId="0" borderId="1" xfId="6" applyNumberFormat="1" applyFont="1" applyFill="1" applyBorder="1" applyAlignment="1">
      <alignment horizontal="right"/>
    </xf>
    <xf numFmtId="0" fontId="11" fillId="2" borderId="1" xfId="4" applyFont="1" applyFill="1" applyBorder="1" applyAlignment="1">
      <alignment horizontal="justify" wrapText="1"/>
    </xf>
    <xf numFmtId="0" fontId="12" fillId="0" borderId="0" xfId="0" applyFont="1"/>
    <xf numFmtId="164" fontId="5" fillId="0" borderId="1" xfId="5" applyNumberFormat="1" applyFont="1" applyFill="1" applyBorder="1" applyAlignment="1">
      <alignment wrapText="1"/>
    </xf>
    <xf numFmtId="0" fontId="7" fillId="2" borderId="1" xfId="4" applyFont="1" applyFill="1" applyBorder="1" applyAlignment="1">
      <alignment wrapText="1"/>
    </xf>
    <xf numFmtId="49" fontId="4" fillId="2" borderId="2" xfId="4" applyNumberFormat="1" applyFont="1" applyFill="1" applyBorder="1">
      <alignment horizontal="center"/>
    </xf>
    <xf numFmtId="0" fontId="7" fillId="2" borderId="2" xfId="4" applyFont="1" applyFill="1" applyBorder="1" applyAlignment="1">
      <alignment wrapText="1"/>
    </xf>
    <xf numFmtId="164" fontId="7" fillId="0" borderId="2" xfId="5" applyNumberFormat="1" applyFont="1" applyFill="1" applyBorder="1" applyAlignment="1">
      <alignment wrapText="1"/>
    </xf>
    <xf numFmtId="0" fontId="4" fillId="2" borderId="1" xfId="4" applyFont="1" applyFill="1" applyBorder="1" applyAlignment="1">
      <alignment wrapText="1"/>
    </xf>
    <xf numFmtId="166" fontId="4" fillId="0" borderId="1" xfId="2" applyNumberFormat="1" applyFont="1" applyFill="1" applyBorder="1"/>
    <xf numFmtId="49" fontId="4" fillId="0" borderId="1" xfId="4" applyNumberFormat="1" applyFont="1" applyFill="1" applyBorder="1">
      <alignment horizontal="center"/>
    </xf>
    <xf numFmtId="164" fontId="7" fillId="0" borderId="2" xfId="5" applyNumberFormat="1" applyFont="1" applyFill="1" applyBorder="1"/>
    <xf numFmtId="0" fontId="4" fillId="2" borderId="1" xfId="4" applyFont="1" applyFill="1" applyBorder="1" applyAlignment="1">
      <alignment horizontal="justify" wrapText="1"/>
    </xf>
    <xf numFmtId="164" fontId="7" fillId="0" borderId="1" xfId="5" applyNumberFormat="1" applyFont="1" applyFill="1" applyBorder="1" applyAlignment="1">
      <alignment vertical="center" wrapText="1"/>
    </xf>
    <xf numFmtId="0" fontId="4" fillId="2" borderId="2" xfId="4" applyFont="1" applyFill="1" applyBorder="1" applyAlignment="1">
      <alignment horizontal="justify" wrapText="1"/>
    </xf>
    <xf numFmtId="0" fontId="0" fillId="0" borderId="0" xfId="0" applyFill="1"/>
    <xf numFmtId="0" fontId="4" fillId="2" borderId="1" xfId="4" applyFont="1" applyFill="1" applyBorder="1">
      <alignment horizontal="center"/>
    </xf>
    <xf numFmtId="0" fontId="6" fillId="3" borderId="1" xfId="4" applyFont="1" applyFill="1" applyBorder="1" applyAlignment="1">
      <alignment wrapText="1"/>
    </xf>
    <xf numFmtId="164" fontId="6" fillId="3" borderId="1" xfId="5" applyNumberFormat="1" applyFont="1" applyFill="1" applyBorder="1" applyAlignment="1">
      <alignment wrapText="1"/>
    </xf>
    <xf numFmtId="10" fontId="6" fillId="3" borderId="1" xfId="3" applyNumberFormat="1" applyFont="1" applyFill="1" applyBorder="1" applyAlignment="1">
      <alignment wrapText="1"/>
    </xf>
    <xf numFmtId="49" fontId="4" fillId="2" borderId="0" xfId="4" applyNumberFormat="1" applyFont="1" applyFill="1">
      <alignment horizontal="center"/>
    </xf>
    <xf numFmtId="0" fontId="7" fillId="2" borderId="0" xfId="4" applyFont="1" applyFill="1" applyAlignment="1">
      <alignment wrapText="1"/>
    </xf>
    <xf numFmtId="167" fontId="7" fillId="2" borderId="0" xfId="5" applyNumberFormat="1" applyFont="1" applyFill="1" applyAlignment="1">
      <alignment wrapText="1"/>
    </xf>
    <xf numFmtId="43" fontId="0" fillId="0" borderId="0" xfId="1" applyFont="1"/>
    <xf numFmtId="0" fontId="15" fillId="0" borderId="7" xfId="0" applyFont="1" applyFill="1" applyBorder="1" applyAlignment="1">
      <alignment vertical="center"/>
    </xf>
    <xf numFmtId="4" fontId="11" fillId="0" borderId="0" xfId="0" applyNumberFormat="1" applyFont="1" applyAlignment="1">
      <alignment vertical="center"/>
    </xf>
    <xf numFmtId="4" fontId="16" fillId="0" borderId="7" xfId="0" applyNumberFormat="1" applyFont="1" applyFill="1" applyBorder="1" applyAlignment="1">
      <alignment vertical="center"/>
    </xf>
    <xf numFmtId="49" fontId="17" fillId="6" borderId="1" xfId="0" applyNumberFormat="1" applyFont="1" applyFill="1" applyBorder="1" applyAlignment="1">
      <alignment horizontal="left" vertical="center"/>
    </xf>
    <xf numFmtId="4" fontId="17" fillId="6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164" fontId="17" fillId="6" borderId="2" xfId="0" applyNumberFormat="1" applyFont="1" applyFill="1" applyBorder="1" applyAlignment="1">
      <alignment vertical="center"/>
    </xf>
    <xf numFmtId="164" fontId="17" fillId="0" borderId="1" xfId="7" applyNumberFormat="1" applyFont="1" applyFill="1" applyBorder="1" applyAlignment="1">
      <alignment vertical="center"/>
    </xf>
    <xf numFmtId="164" fontId="11" fillId="0" borderId="1" xfId="7" applyNumberFormat="1" applyFont="1" applyFill="1" applyBorder="1" applyAlignment="1">
      <alignment vertical="center"/>
    </xf>
    <xf numFmtId="164" fontId="11" fillId="0" borderId="1" xfId="7" applyNumberFormat="1" applyFont="1" applyFill="1" applyBorder="1" applyAlignment="1">
      <alignment horizontal="left" vertical="center"/>
    </xf>
    <xf numFmtId="164" fontId="17" fillId="0" borderId="1" xfId="7" applyNumberFormat="1" applyFont="1" applyFill="1" applyBorder="1" applyAlignment="1">
      <alignment horizontal="left" vertical="center"/>
    </xf>
    <xf numFmtId="164" fontId="11" fillId="0" borderId="1" xfId="6" applyNumberFormat="1" applyFont="1" applyFill="1" applyBorder="1" applyAlignment="1">
      <alignment horizontal="left" vertical="center"/>
    </xf>
    <xf numFmtId="164" fontId="11" fillId="0" borderId="1" xfId="6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justify" vertical="center"/>
    </xf>
    <xf numFmtId="4" fontId="18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" fontId="17" fillId="6" borderId="1" xfId="7" applyNumberFormat="1" applyFont="1" applyFill="1" applyBorder="1" applyAlignment="1">
      <alignment vertical="center"/>
    </xf>
    <xf numFmtId="4" fontId="17" fillId="0" borderId="1" xfId="7" applyNumberFormat="1" applyFont="1" applyFill="1" applyBorder="1" applyAlignment="1">
      <alignment vertical="center"/>
    </xf>
    <xf numFmtId="4" fontId="11" fillId="0" borderId="5" xfId="7" applyNumberFormat="1" applyFont="1" applyFill="1" applyBorder="1" applyAlignment="1">
      <alignment vertical="center"/>
    </xf>
    <xf numFmtId="9" fontId="11" fillId="0" borderId="1" xfId="8" applyFont="1" applyFill="1" applyBorder="1" applyAlignment="1">
      <alignment vertical="center"/>
    </xf>
    <xf numFmtId="4" fontId="11" fillId="0" borderId="1" xfId="7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4" fontId="17" fillId="7" borderId="9" xfId="2" applyNumberFormat="1" applyFont="1" applyFill="1" applyBorder="1" applyAlignment="1">
      <alignment vertical="center"/>
    </xf>
    <xf numFmtId="4" fontId="17" fillId="7" borderId="8" xfId="2" applyNumberFormat="1" applyFont="1" applyFill="1" applyBorder="1" applyAlignment="1">
      <alignment vertical="center"/>
    </xf>
    <xf numFmtId="0" fontId="3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/>
    </xf>
    <xf numFmtId="49" fontId="14" fillId="3" borderId="6" xfId="4" applyNumberFormat="1" applyFont="1" applyFill="1" applyBorder="1" applyAlignment="1">
      <alignment horizontal="center"/>
    </xf>
    <xf numFmtId="49" fontId="14" fillId="3" borderId="3" xfId="4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49" fontId="4" fillId="4" borderId="1" xfId="4" applyNumberFormat="1" applyFont="1" applyFill="1" applyBorder="1">
      <alignment horizontal="center"/>
    </xf>
    <xf numFmtId="0" fontId="5" fillId="4" borderId="0" xfId="4" applyFont="1" applyFill="1" applyAlignment="1">
      <alignment horizontal="center"/>
    </xf>
    <xf numFmtId="43" fontId="5" fillId="4" borderId="0" xfId="1" applyFont="1" applyFill="1" applyAlignment="1">
      <alignment horizontal="center"/>
    </xf>
    <xf numFmtId="0" fontId="4" fillId="4" borderId="0" xfId="4" applyFont="1" applyFill="1" applyAlignment="1"/>
    <xf numFmtId="0" fontId="5" fillId="4" borderId="0" xfId="4" applyFont="1" applyFill="1">
      <alignment horizontal="center"/>
    </xf>
    <xf numFmtId="164" fontId="3" fillId="4" borderId="0" xfId="4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10" fontId="5" fillId="4" borderId="0" xfId="3" applyNumberFormat="1" applyFont="1" applyFill="1" applyBorder="1" applyAlignment="1">
      <alignment vertical="center"/>
    </xf>
    <xf numFmtId="43" fontId="5" fillId="4" borderId="0" xfId="1" applyFont="1" applyFill="1" applyBorder="1" applyAlignment="1">
      <alignment vertical="center"/>
    </xf>
    <xf numFmtId="0" fontId="3" fillId="4" borderId="0" xfId="4" applyFont="1" applyFill="1" applyAlignment="1">
      <alignment vertical="center"/>
    </xf>
    <xf numFmtId="164" fontId="3" fillId="4" borderId="0" xfId="4" applyNumberFormat="1" applyFont="1" applyFill="1" applyAlignment="1"/>
    <xf numFmtId="43" fontId="3" fillId="4" borderId="0" xfId="4" applyNumberFormat="1" applyFont="1" applyFill="1" applyAlignment="1"/>
    <xf numFmtId="0" fontId="3" fillId="4" borderId="0" xfId="4" applyFont="1" applyFill="1" applyAlignment="1"/>
    <xf numFmtId="10" fontId="7" fillId="4" borderId="0" xfId="3" applyNumberFormat="1" applyFont="1" applyFill="1" applyBorder="1" applyAlignment="1">
      <alignment vertical="center"/>
    </xf>
    <xf numFmtId="43" fontId="7" fillId="4" borderId="0" xfId="1" applyFont="1" applyFill="1" applyBorder="1" applyAlignment="1">
      <alignment vertical="center"/>
    </xf>
    <xf numFmtId="49" fontId="4" fillId="4" borderId="0" xfId="0" applyNumberFormat="1" applyFont="1" applyFill="1" applyAlignment="1">
      <alignment horizontal="center" vertical="top"/>
    </xf>
    <xf numFmtId="43" fontId="3" fillId="4" borderId="0" xfId="1" applyFont="1" applyFill="1"/>
    <xf numFmtId="10" fontId="9" fillId="4" borderId="0" xfId="3" applyNumberFormat="1" applyFont="1" applyFill="1" applyBorder="1" applyAlignment="1">
      <alignment vertical="center"/>
    </xf>
    <xf numFmtId="43" fontId="9" fillId="4" borderId="0" xfId="1" applyFont="1" applyFill="1" applyBorder="1" applyAlignment="1">
      <alignment vertical="center"/>
    </xf>
    <xf numFmtId="43" fontId="3" fillId="4" borderId="0" xfId="1" applyFont="1" applyFill="1" applyAlignment="1"/>
    <xf numFmtId="0" fontId="8" fillId="4" borderId="0" xfId="4" applyFont="1" applyFill="1" applyAlignment="1"/>
    <xf numFmtId="43" fontId="10" fillId="4" borderId="0" xfId="1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1" fontId="4" fillId="4" borderId="0" xfId="2" applyFont="1" applyFill="1" applyAlignment="1"/>
    <xf numFmtId="43" fontId="4" fillId="4" borderId="0" xfId="4" applyNumberFormat="1" applyFont="1" applyFill="1" applyAlignment="1"/>
    <xf numFmtId="43" fontId="7" fillId="4" borderId="0" xfId="3" applyNumberFormat="1" applyFont="1" applyFill="1" applyBorder="1" applyAlignment="1">
      <alignment vertical="center"/>
    </xf>
    <xf numFmtId="43" fontId="5" fillId="4" borderId="0" xfId="3" applyNumberFormat="1" applyFont="1" applyFill="1" applyBorder="1" applyAlignment="1">
      <alignment vertical="center"/>
    </xf>
    <xf numFmtId="9" fontId="4" fillId="4" borderId="0" xfId="4" applyNumberFormat="1" applyFont="1" applyFill="1" applyAlignment="1"/>
    <xf numFmtId="41" fontId="8" fillId="4" borderId="0" xfId="2" applyFont="1" applyFill="1"/>
    <xf numFmtId="41" fontId="4" fillId="4" borderId="0" xfId="4" applyNumberFormat="1" applyFont="1" applyFill="1" applyAlignment="1"/>
    <xf numFmtId="10" fontId="5" fillId="4" borderId="0" xfId="3" applyNumberFormat="1" applyFont="1" applyFill="1" applyBorder="1" applyAlignment="1">
      <alignment wrapText="1"/>
    </xf>
    <xf numFmtId="43" fontId="5" fillId="4" borderId="0" xfId="1" applyFont="1" applyFill="1" applyBorder="1" applyAlignment="1">
      <alignment wrapText="1"/>
    </xf>
    <xf numFmtId="43" fontId="4" fillId="4" borderId="0" xfId="1" applyFont="1" applyFill="1"/>
    <xf numFmtId="167" fontId="7" fillId="4" borderId="0" xfId="5" applyNumberFormat="1" applyFont="1" applyFill="1" applyAlignment="1">
      <alignment wrapText="1"/>
    </xf>
    <xf numFmtId="43" fontId="7" fillId="4" borderId="0" xfId="1" applyFont="1" applyFill="1" applyAlignment="1">
      <alignment wrapText="1"/>
    </xf>
    <xf numFmtId="164" fontId="4" fillId="4" borderId="0" xfId="4" applyNumberFormat="1" applyFont="1" applyFill="1" applyAlignment="1"/>
    <xf numFmtId="41" fontId="4" fillId="4" borderId="0" xfId="2" applyFont="1" applyFill="1"/>
    <xf numFmtId="0" fontId="0" fillId="4" borderId="0" xfId="0" applyFill="1"/>
    <xf numFmtId="43" fontId="0" fillId="4" borderId="0" xfId="1" applyFont="1" applyFill="1"/>
  </cellXfs>
  <cellStyles count="9">
    <cellStyle name="Millares" xfId="1" builtinId="3"/>
    <cellStyle name="Millares [0]" xfId="2" builtinId="6"/>
    <cellStyle name="Millares 11 3" xfId="5"/>
    <cellStyle name="Normal" xfId="0" builtinId="0"/>
    <cellStyle name="Normal 11" xfId="4"/>
    <cellStyle name="Normal 2 2 2" xfId="6"/>
    <cellStyle name="Normal 8" xfId="7"/>
    <cellStyle name="Porcentaje" xfId="3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driz\Desktop\PRESUPUESTO%20ORDINARIO%202023%2030-9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-INGRESOS"/>
      <sheetName val="RESUMEN-INGRESOS"/>
      <sheetName val="GRUPOS-INGRESOS 2023"/>
      <sheetName val="GRUPOS-INGRESOS 2023-2"/>
      <sheetName val="DETALLE-iNGRESOS 2023"/>
      <sheetName val="Transferencias 2023"/>
      <sheetName val="PUESTOS-Consolidado"/>
      <sheetName val="CONSOLID-EGRESOS"/>
      <sheetName val="TOTAL EGRESOS"/>
      <sheetName val="PROGRAMA 1"/>
      <sheetName val="PROGRAMA 2"/>
      <sheetName val="PROGRAMA 3"/>
      <sheetName val="REVALORACION SEM"/>
      <sheetName val="resumen-puestos"/>
      <sheetName val="puestos-programa"/>
      <sheetName val="PuestosXOficina"/>
      <sheetName val="PuestosXNivel"/>
      <sheetName val="PuestosXNivel (2)"/>
      <sheetName val="Hoja3"/>
      <sheetName val="Relación de Puestos"/>
      <sheetName val="PROGRAMA 1 OTROS INGR"/>
      <sheetName val="PROGRAMA 1-FUENTE MAG"/>
      <sheetName val="PROGRAMA 2 OTROS INGR"/>
      <sheetName val="PROGRAMA 2-FUENTE MAG"/>
      <sheetName val="Leyes 7600-8488"/>
      <sheetName val="Anex 2 Dietas"/>
      <sheetName val="Anex 3 RES EGRESOS"/>
    </sheetNames>
    <sheetDataSet>
      <sheetData sheetId="0"/>
      <sheetData sheetId="1">
        <row r="135">
          <cell r="N135">
            <v>2095507265.4000001</v>
          </cell>
        </row>
      </sheetData>
      <sheetData sheetId="2">
        <row r="14">
          <cell r="F14">
            <v>23040000</v>
          </cell>
        </row>
        <row r="17">
          <cell r="F17">
            <v>6000000</v>
          </cell>
        </row>
        <row r="25">
          <cell r="E25">
            <v>3379300</v>
          </cell>
        </row>
        <row r="39">
          <cell r="B39">
            <v>584000</v>
          </cell>
        </row>
        <row r="57">
          <cell r="B57">
            <v>9156500</v>
          </cell>
        </row>
        <row r="64">
          <cell r="B64">
            <v>83881200</v>
          </cell>
        </row>
        <row r="84">
          <cell r="B84">
            <v>74718792</v>
          </cell>
        </row>
        <row r="85">
          <cell r="B85">
            <v>93398490</v>
          </cell>
        </row>
        <row r="86">
          <cell r="B86">
            <v>18679698</v>
          </cell>
        </row>
        <row r="87">
          <cell r="B87">
            <v>18679698</v>
          </cell>
        </row>
        <row r="88">
          <cell r="B88">
            <v>93398490</v>
          </cell>
        </row>
        <row r="89">
          <cell r="B89">
            <v>18679698</v>
          </cell>
        </row>
        <row r="90">
          <cell r="B90">
            <v>37359396</v>
          </cell>
        </row>
        <row r="91">
          <cell r="B91">
            <v>18679698</v>
          </cell>
        </row>
        <row r="101">
          <cell r="B101">
            <v>343880658</v>
          </cell>
        </row>
        <row r="106">
          <cell r="B106">
            <v>900000</v>
          </cell>
        </row>
        <row r="107">
          <cell r="B107">
            <v>2100000</v>
          </cell>
        </row>
        <row r="111">
          <cell r="B111">
            <v>5000000</v>
          </cell>
        </row>
      </sheetData>
      <sheetData sheetId="3">
        <row r="26">
          <cell r="G26">
            <v>212552664</v>
          </cell>
        </row>
        <row r="32">
          <cell r="G32">
            <v>124957750</v>
          </cell>
        </row>
        <row r="55">
          <cell r="G55">
            <v>97443800</v>
          </cell>
        </row>
        <row r="65">
          <cell r="G65">
            <v>32319900</v>
          </cell>
        </row>
        <row r="71">
          <cell r="G71">
            <v>57136002</v>
          </cell>
        </row>
        <row r="78">
          <cell r="G78">
            <v>10923000</v>
          </cell>
        </row>
        <row r="91">
          <cell r="G91">
            <v>247980900</v>
          </cell>
        </row>
        <row r="103">
          <cell r="G103">
            <v>4203100</v>
          </cell>
        </row>
      </sheetData>
      <sheetData sheetId="4"/>
      <sheetData sheetId="5"/>
      <sheetData sheetId="6"/>
      <sheetData sheetId="7"/>
      <sheetData sheetId="8">
        <row r="60">
          <cell r="E60">
            <v>51619200</v>
          </cell>
        </row>
        <row r="61">
          <cell r="E61">
            <v>235512600</v>
          </cell>
        </row>
        <row r="62">
          <cell r="E62">
            <v>922251769.50999999</v>
          </cell>
        </row>
        <row r="63">
          <cell r="E63">
            <v>64524000.000000007</v>
          </cell>
        </row>
        <row r="72">
          <cell r="E72">
            <v>421126640.00000018</v>
          </cell>
        </row>
        <row r="73">
          <cell r="E73">
            <v>1019286875</v>
          </cell>
        </row>
        <row r="151">
          <cell r="E151">
            <v>1223375040</v>
          </cell>
        </row>
        <row r="152">
          <cell r="E152">
            <v>130000000</v>
          </cell>
        </row>
      </sheetData>
      <sheetData sheetId="9">
        <row r="82">
          <cell r="CE82">
            <v>2500000</v>
          </cell>
        </row>
        <row r="83">
          <cell r="CE83">
            <v>7000000</v>
          </cell>
        </row>
        <row r="84">
          <cell r="CE84">
            <v>4500000</v>
          </cell>
        </row>
        <row r="86">
          <cell r="CE86">
            <v>2623305.7000000002</v>
          </cell>
        </row>
        <row r="87">
          <cell r="CE87">
            <v>1200000</v>
          </cell>
        </row>
        <row r="88">
          <cell r="CE88">
            <v>500000</v>
          </cell>
        </row>
        <row r="90">
          <cell r="CE90">
            <v>12277850.92</v>
          </cell>
        </row>
        <row r="91">
          <cell r="CE91">
            <v>300000</v>
          </cell>
        </row>
        <row r="92">
          <cell r="CE92">
            <v>0</v>
          </cell>
        </row>
        <row r="93">
          <cell r="CE93">
            <v>2500000</v>
          </cell>
        </row>
        <row r="94">
          <cell r="CE94">
            <v>10540000</v>
          </cell>
        </row>
        <row r="95">
          <cell r="CE95">
            <v>5200000</v>
          </cell>
        </row>
        <row r="96">
          <cell r="CE96">
            <v>2050000</v>
          </cell>
        </row>
        <row r="97">
          <cell r="CE97">
            <v>21526000</v>
          </cell>
        </row>
        <row r="98">
          <cell r="CE98">
            <v>180000</v>
          </cell>
        </row>
        <row r="100">
          <cell r="CE100">
            <v>4000000</v>
          </cell>
        </row>
        <row r="101">
          <cell r="CE101">
            <v>880000</v>
          </cell>
        </row>
        <row r="103">
          <cell r="CE103">
            <v>2160000</v>
          </cell>
        </row>
        <row r="104">
          <cell r="CE104">
            <v>400000</v>
          </cell>
        </row>
        <row r="105">
          <cell r="CE105">
            <v>400000</v>
          </cell>
        </row>
      </sheetData>
      <sheetData sheetId="10">
        <row r="82">
          <cell r="DH82">
            <v>2645000</v>
          </cell>
        </row>
        <row r="83">
          <cell r="DH83">
            <v>10000000</v>
          </cell>
        </row>
        <row r="84">
          <cell r="DH84">
            <v>8000000</v>
          </cell>
        </row>
        <row r="86">
          <cell r="DH86">
            <v>2775000</v>
          </cell>
        </row>
        <row r="87">
          <cell r="DH87">
            <v>0</v>
          </cell>
        </row>
        <row r="88">
          <cell r="DH88">
            <v>0</v>
          </cell>
        </row>
        <row r="90">
          <cell r="DH90">
            <v>9000000</v>
          </cell>
        </row>
        <row r="91">
          <cell r="DH91">
            <v>0</v>
          </cell>
        </row>
        <row r="92">
          <cell r="DH92">
            <v>0</v>
          </cell>
        </row>
        <row r="93">
          <cell r="DH93">
            <v>2500000</v>
          </cell>
        </row>
        <row r="94">
          <cell r="DH94">
            <v>12000000</v>
          </cell>
        </row>
        <row r="95">
          <cell r="DH95">
            <v>0</v>
          </cell>
        </row>
        <row r="96">
          <cell r="DH96">
            <v>2765000</v>
          </cell>
        </row>
        <row r="97">
          <cell r="DH97">
            <v>8100000</v>
          </cell>
        </row>
        <row r="98">
          <cell r="DH98">
            <v>199840</v>
          </cell>
        </row>
        <row r="100">
          <cell r="DH100">
            <v>7000000</v>
          </cell>
        </row>
        <row r="101">
          <cell r="DH101">
            <v>1320000</v>
          </cell>
        </row>
        <row r="103">
          <cell r="DH103">
            <v>3240000</v>
          </cell>
        </row>
        <row r="104">
          <cell r="DH104">
            <v>600000</v>
          </cell>
        </row>
        <row r="105">
          <cell r="DH105">
            <v>500000</v>
          </cell>
        </row>
        <row r="173">
          <cell r="DF173">
            <v>6001419</v>
          </cell>
        </row>
        <row r="193">
          <cell r="DH193">
            <v>0</v>
          </cell>
        </row>
      </sheetData>
      <sheetData sheetId="11">
        <row r="75">
          <cell r="BT75">
            <v>122000000</v>
          </cell>
        </row>
        <row r="83">
          <cell r="EB83">
            <v>0</v>
          </cell>
        </row>
        <row r="84">
          <cell r="EB84">
            <v>4000000</v>
          </cell>
        </row>
        <row r="85">
          <cell r="EB85">
            <v>0</v>
          </cell>
        </row>
        <row r="87">
          <cell r="EB87">
            <v>1000000</v>
          </cell>
        </row>
        <row r="88">
          <cell r="EB88">
            <v>3000000</v>
          </cell>
        </row>
        <row r="89">
          <cell r="EB89">
            <v>0</v>
          </cell>
        </row>
        <row r="91">
          <cell r="EB91">
            <v>0</v>
          </cell>
        </row>
        <row r="92">
          <cell r="EB92">
            <v>0</v>
          </cell>
        </row>
        <row r="93">
          <cell r="EB93">
            <v>0</v>
          </cell>
        </row>
        <row r="94">
          <cell r="EB94">
            <v>0</v>
          </cell>
        </row>
        <row r="95">
          <cell r="EB95">
            <v>1000000</v>
          </cell>
        </row>
        <row r="96">
          <cell r="EB96">
            <v>0</v>
          </cell>
        </row>
        <row r="97">
          <cell r="EB97">
            <v>0</v>
          </cell>
        </row>
        <row r="98">
          <cell r="EB98">
            <v>0</v>
          </cell>
        </row>
        <row r="99">
          <cell r="EB99">
            <v>0</v>
          </cell>
        </row>
        <row r="101">
          <cell r="EB101">
            <v>0</v>
          </cell>
        </row>
        <row r="102">
          <cell r="EB102">
            <v>0</v>
          </cell>
        </row>
        <row r="104">
          <cell r="EB104">
            <v>0</v>
          </cell>
        </row>
        <row r="105">
          <cell r="EB105">
            <v>0</v>
          </cell>
        </row>
        <row r="106">
          <cell r="EB106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workbookViewId="0">
      <selection activeCell="M103" sqref="M103:R118"/>
    </sheetView>
  </sheetViews>
  <sheetFormatPr baseColWidth="10" defaultRowHeight="15" x14ac:dyDescent="0.25"/>
  <cols>
    <col min="1" max="4" width="2.28515625" bestFit="1" customWidth="1"/>
    <col min="5" max="6" width="3.28515625" bestFit="1" customWidth="1"/>
    <col min="7" max="7" width="2.28515625" bestFit="1" customWidth="1"/>
    <col min="8" max="8" width="3.28515625" customWidth="1"/>
    <col min="9" max="9" width="4.140625" bestFit="1" customWidth="1"/>
    <col min="10" max="10" width="38.140625" bestFit="1" customWidth="1"/>
    <col min="11" max="11" width="17.140625" bestFit="1" customWidth="1"/>
    <col min="12" max="12" width="8" customWidth="1"/>
    <col min="13" max="13" width="14.140625" bestFit="1" customWidth="1"/>
    <col min="14" max="14" width="14.28515625" style="61" bestFit="1" customWidth="1"/>
    <col min="15" max="15" width="25" style="61" bestFit="1" customWidth="1"/>
    <col min="16" max="16" width="17.7109375" customWidth="1"/>
    <col min="17" max="17" width="10.5703125" bestFit="1" customWidth="1"/>
    <col min="18" max="18" width="14" bestFit="1" customWidth="1"/>
    <col min="257" max="260" width="2.28515625" bestFit="1" customWidth="1"/>
    <col min="261" max="262" width="3.28515625" bestFit="1" customWidth="1"/>
    <col min="263" max="263" width="2.28515625" bestFit="1" customWidth="1"/>
    <col min="264" max="264" width="3.28515625" customWidth="1"/>
    <col min="265" max="265" width="4.140625" bestFit="1" customWidth="1"/>
    <col min="266" max="266" width="38.140625" bestFit="1" customWidth="1"/>
    <col min="267" max="267" width="17.140625" bestFit="1" customWidth="1"/>
    <col min="268" max="268" width="8" customWidth="1"/>
    <col min="269" max="269" width="14.140625" bestFit="1" customWidth="1"/>
    <col min="270" max="270" width="14.28515625" bestFit="1" customWidth="1"/>
    <col min="271" max="271" width="25" bestFit="1" customWidth="1"/>
    <col min="272" max="272" width="17.7109375" customWidth="1"/>
    <col min="273" max="273" width="10.5703125" bestFit="1" customWidth="1"/>
    <col min="274" max="274" width="14" bestFit="1" customWidth="1"/>
    <col min="513" max="516" width="2.28515625" bestFit="1" customWidth="1"/>
    <col min="517" max="518" width="3.28515625" bestFit="1" customWidth="1"/>
    <col min="519" max="519" width="2.28515625" bestFit="1" customWidth="1"/>
    <col min="520" max="520" width="3.28515625" customWidth="1"/>
    <col min="521" max="521" width="4.140625" bestFit="1" customWidth="1"/>
    <col min="522" max="522" width="38.140625" bestFit="1" customWidth="1"/>
    <col min="523" max="523" width="17.140625" bestFit="1" customWidth="1"/>
    <col min="524" max="524" width="8" customWidth="1"/>
    <col min="525" max="525" width="14.140625" bestFit="1" customWidth="1"/>
    <col min="526" max="526" width="14.28515625" bestFit="1" customWidth="1"/>
    <col min="527" max="527" width="25" bestFit="1" customWidth="1"/>
    <col min="528" max="528" width="17.7109375" customWidth="1"/>
    <col min="529" max="529" width="10.5703125" bestFit="1" customWidth="1"/>
    <col min="530" max="530" width="14" bestFit="1" customWidth="1"/>
    <col min="769" max="772" width="2.28515625" bestFit="1" customWidth="1"/>
    <col min="773" max="774" width="3.28515625" bestFit="1" customWidth="1"/>
    <col min="775" max="775" width="2.28515625" bestFit="1" customWidth="1"/>
    <col min="776" max="776" width="3.28515625" customWidth="1"/>
    <col min="777" max="777" width="4.140625" bestFit="1" customWidth="1"/>
    <col min="778" max="778" width="38.140625" bestFit="1" customWidth="1"/>
    <col min="779" max="779" width="17.140625" bestFit="1" customWidth="1"/>
    <col min="780" max="780" width="8" customWidth="1"/>
    <col min="781" max="781" width="14.140625" bestFit="1" customWidth="1"/>
    <col min="782" max="782" width="14.28515625" bestFit="1" customWidth="1"/>
    <col min="783" max="783" width="25" bestFit="1" customWidth="1"/>
    <col min="784" max="784" width="17.7109375" customWidth="1"/>
    <col min="785" max="785" width="10.5703125" bestFit="1" customWidth="1"/>
    <col min="786" max="786" width="14" bestFit="1" customWidth="1"/>
    <col min="1025" max="1028" width="2.28515625" bestFit="1" customWidth="1"/>
    <col min="1029" max="1030" width="3.28515625" bestFit="1" customWidth="1"/>
    <col min="1031" max="1031" width="2.28515625" bestFit="1" customWidth="1"/>
    <col min="1032" max="1032" width="3.28515625" customWidth="1"/>
    <col min="1033" max="1033" width="4.140625" bestFit="1" customWidth="1"/>
    <col min="1034" max="1034" width="38.140625" bestFit="1" customWidth="1"/>
    <col min="1035" max="1035" width="17.140625" bestFit="1" customWidth="1"/>
    <col min="1036" max="1036" width="8" customWidth="1"/>
    <col min="1037" max="1037" width="14.140625" bestFit="1" customWidth="1"/>
    <col min="1038" max="1038" width="14.28515625" bestFit="1" customWidth="1"/>
    <col min="1039" max="1039" width="25" bestFit="1" customWidth="1"/>
    <col min="1040" max="1040" width="17.7109375" customWidth="1"/>
    <col min="1041" max="1041" width="10.5703125" bestFit="1" customWidth="1"/>
    <col min="1042" max="1042" width="14" bestFit="1" customWidth="1"/>
    <col min="1281" max="1284" width="2.28515625" bestFit="1" customWidth="1"/>
    <col min="1285" max="1286" width="3.28515625" bestFit="1" customWidth="1"/>
    <col min="1287" max="1287" width="2.28515625" bestFit="1" customWidth="1"/>
    <col min="1288" max="1288" width="3.28515625" customWidth="1"/>
    <col min="1289" max="1289" width="4.140625" bestFit="1" customWidth="1"/>
    <col min="1290" max="1290" width="38.140625" bestFit="1" customWidth="1"/>
    <col min="1291" max="1291" width="17.140625" bestFit="1" customWidth="1"/>
    <col min="1292" max="1292" width="8" customWidth="1"/>
    <col min="1293" max="1293" width="14.140625" bestFit="1" customWidth="1"/>
    <col min="1294" max="1294" width="14.28515625" bestFit="1" customWidth="1"/>
    <col min="1295" max="1295" width="25" bestFit="1" customWidth="1"/>
    <col min="1296" max="1296" width="17.7109375" customWidth="1"/>
    <col min="1297" max="1297" width="10.5703125" bestFit="1" customWidth="1"/>
    <col min="1298" max="1298" width="14" bestFit="1" customWidth="1"/>
    <col min="1537" max="1540" width="2.28515625" bestFit="1" customWidth="1"/>
    <col min="1541" max="1542" width="3.28515625" bestFit="1" customWidth="1"/>
    <col min="1543" max="1543" width="2.28515625" bestFit="1" customWidth="1"/>
    <col min="1544" max="1544" width="3.28515625" customWidth="1"/>
    <col min="1545" max="1545" width="4.140625" bestFit="1" customWidth="1"/>
    <col min="1546" max="1546" width="38.140625" bestFit="1" customWidth="1"/>
    <col min="1547" max="1547" width="17.140625" bestFit="1" customWidth="1"/>
    <col min="1548" max="1548" width="8" customWidth="1"/>
    <col min="1549" max="1549" width="14.140625" bestFit="1" customWidth="1"/>
    <col min="1550" max="1550" width="14.28515625" bestFit="1" customWidth="1"/>
    <col min="1551" max="1551" width="25" bestFit="1" customWidth="1"/>
    <col min="1552" max="1552" width="17.7109375" customWidth="1"/>
    <col min="1553" max="1553" width="10.5703125" bestFit="1" customWidth="1"/>
    <col min="1554" max="1554" width="14" bestFit="1" customWidth="1"/>
    <col min="1793" max="1796" width="2.28515625" bestFit="1" customWidth="1"/>
    <col min="1797" max="1798" width="3.28515625" bestFit="1" customWidth="1"/>
    <col min="1799" max="1799" width="2.28515625" bestFit="1" customWidth="1"/>
    <col min="1800" max="1800" width="3.28515625" customWidth="1"/>
    <col min="1801" max="1801" width="4.140625" bestFit="1" customWidth="1"/>
    <col min="1802" max="1802" width="38.140625" bestFit="1" customWidth="1"/>
    <col min="1803" max="1803" width="17.140625" bestFit="1" customWidth="1"/>
    <col min="1804" max="1804" width="8" customWidth="1"/>
    <col min="1805" max="1805" width="14.140625" bestFit="1" customWidth="1"/>
    <col min="1806" max="1806" width="14.28515625" bestFit="1" customWidth="1"/>
    <col min="1807" max="1807" width="25" bestFit="1" customWidth="1"/>
    <col min="1808" max="1808" width="17.7109375" customWidth="1"/>
    <col min="1809" max="1809" width="10.5703125" bestFit="1" customWidth="1"/>
    <col min="1810" max="1810" width="14" bestFit="1" customWidth="1"/>
    <col min="2049" max="2052" width="2.28515625" bestFit="1" customWidth="1"/>
    <col min="2053" max="2054" width="3.28515625" bestFit="1" customWidth="1"/>
    <col min="2055" max="2055" width="2.28515625" bestFit="1" customWidth="1"/>
    <col min="2056" max="2056" width="3.28515625" customWidth="1"/>
    <col min="2057" max="2057" width="4.140625" bestFit="1" customWidth="1"/>
    <col min="2058" max="2058" width="38.140625" bestFit="1" customWidth="1"/>
    <col min="2059" max="2059" width="17.140625" bestFit="1" customWidth="1"/>
    <col min="2060" max="2060" width="8" customWidth="1"/>
    <col min="2061" max="2061" width="14.140625" bestFit="1" customWidth="1"/>
    <col min="2062" max="2062" width="14.28515625" bestFit="1" customWidth="1"/>
    <col min="2063" max="2063" width="25" bestFit="1" customWidth="1"/>
    <col min="2064" max="2064" width="17.7109375" customWidth="1"/>
    <col min="2065" max="2065" width="10.5703125" bestFit="1" customWidth="1"/>
    <col min="2066" max="2066" width="14" bestFit="1" customWidth="1"/>
    <col min="2305" max="2308" width="2.28515625" bestFit="1" customWidth="1"/>
    <col min="2309" max="2310" width="3.28515625" bestFit="1" customWidth="1"/>
    <col min="2311" max="2311" width="2.28515625" bestFit="1" customWidth="1"/>
    <col min="2312" max="2312" width="3.28515625" customWidth="1"/>
    <col min="2313" max="2313" width="4.140625" bestFit="1" customWidth="1"/>
    <col min="2314" max="2314" width="38.140625" bestFit="1" customWidth="1"/>
    <col min="2315" max="2315" width="17.140625" bestFit="1" customWidth="1"/>
    <col min="2316" max="2316" width="8" customWidth="1"/>
    <col min="2317" max="2317" width="14.140625" bestFit="1" customWidth="1"/>
    <col min="2318" max="2318" width="14.28515625" bestFit="1" customWidth="1"/>
    <col min="2319" max="2319" width="25" bestFit="1" customWidth="1"/>
    <col min="2320" max="2320" width="17.7109375" customWidth="1"/>
    <col min="2321" max="2321" width="10.5703125" bestFit="1" customWidth="1"/>
    <col min="2322" max="2322" width="14" bestFit="1" customWidth="1"/>
    <col min="2561" max="2564" width="2.28515625" bestFit="1" customWidth="1"/>
    <col min="2565" max="2566" width="3.28515625" bestFit="1" customWidth="1"/>
    <col min="2567" max="2567" width="2.28515625" bestFit="1" customWidth="1"/>
    <col min="2568" max="2568" width="3.28515625" customWidth="1"/>
    <col min="2569" max="2569" width="4.140625" bestFit="1" customWidth="1"/>
    <col min="2570" max="2570" width="38.140625" bestFit="1" customWidth="1"/>
    <col min="2571" max="2571" width="17.140625" bestFit="1" customWidth="1"/>
    <col min="2572" max="2572" width="8" customWidth="1"/>
    <col min="2573" max="2573" width="14.140625" bestFit="1" customWidth="1"/>
    <col min="2574" max="2574" width="14.28515625" bestFit="1" customWidth="1"/>
    <col min="2575" max="2575" width="25" bestFit="1" customWidth="1"/>
    <col min="2576" max="2576" width="17.7109375" customWidth="1"/>
    <col min="2577" max="2577" width="10.5703125" bestFit="1" customWidth="1"/>
    <col min="2578" max="2578" width="14" bestFit="1" customWidth="1"/>
    <col min="2817" max="2820" width="2.28515625" bestFit="1" customWidth="1"/>
    <col min="2821" max="2822" width="3.28515625" bestFit="1" customWidth="1"/>
    <col min="2823" max="2823" width="2.28515625" bestFit="1" customWidth="1"/>
    <col min="2824" max="2824" width="3.28515625" customWidth="1"/>
    <col min="2825" max="2825" width="4.140625" bestFit="1" customWidth="1"/>
    <col min="2826" max="2826" width="38.140625" bestFit="1" customWidth="1"/>
    <col min="2827" max="2827" width="17.140625" bestFit="1" customWidth="1"/>
    <col min="2828" max="2828" width="8" customWidth="1"/>
    <col min="2829" max="2829" width="14.140625" bestFit="1" customWidth="1"/>
    <col min="2830" max="2830" width="14.28515625" bestFit="1" customWidth="1"/>
    <col min="2831" max="2831" width="25" bestFit="1" customWidth="1"/>
    <col min="2832" max="2832" width="17.7109375" customWidth="1"/>
    <col min="2833" max="2833" width="10.5703125" bestFit="1" customWidth="1"/>
    <col min="2834" max="2834" width="14" bestFit="1" customWidth="1"/>
    <col min="3073" max="3076" width="2.28515625" bestFit="1" customWidth="1"/>
    <col min="3077" max="3078" width="3.28515625" bestFit="1" customWidth="1"/>
    <col min="3079" max="3079" width="2.28515625" bestFit="1" customWidth="1"/>
    <col min="3080" max="3080" width="3.28515625" customWidth="1"/>
    <col min="3081" max="3081" width="4.140625" bestFit="1" customWidth="1"/>
    <col min="3082" max="3082" width="38.140625" bestFit="1" customWidth="1"/>
    <col min="3083" max="3083" width="17.140625" bestFit="1" customWidth="1"/>
    <col min="3084" max="3084" width="8" customWidth="1"/>
    <col min="3085" max="3085" width="14.140625" bestFit="1" customWidth="1"/>
    <col min="3086" max="3086" width="14.28515625" bestFit="1" customWidth="1"/>
    <col min="3087" max="3087" width="25" bestFit="1" customWidth="1"/>
    <col min="3088" max="3088" width="17.7109375" customWidth="1"/>
    <col min="3089" max="3089" width="10.5703125" bestFit="1" customWidth="1"/>
    <col min="3090" max="3090" width="14" bestFit="1" customWidth="1"/>
    <col min="3329" max="3332" width="2.28515625" bestFit="1" customWidth="1"/>
    <col min="3333" max="3334" width="3.28515625" bestFit="1" customWidth="1"/>
    <col min="3335" max="3335" width="2.28515625" bestFit="1" customWidth="1"/>
    <col min="3336" max="3336" width="3.28515625" customWidth="1"/>
    <col min="3337" max="3337" width="4.140625" bestFit="1" customWidth="1"/>
    <col min="3338" max="3338" width="38.140625" bestFit="1" customWidth="1"/>
    <col min="3339" max="3339" width="17.140625" bestFit="1" customWidth="1"/>
    <col min="3340" max="3340" width="8" customWidth="1"/>
    <col min="3341" max="3341" width="14.140625" bestFit="1" customWidth="1"/>
    <col min="3342" max="3342" width="14.28515625" bestFit="1" customWidth="1"/>
    <col min="3343" max="3343" width="25" bestFit="1" customWidth="1"/>
    <col min="3344" max="3344" width="17.7109375" customWidth="1"/>
    <col min="3345" max="3345" width="10.5703125" bestFit="1" customWidth="1"/>
    <col min="3346" max="3346" width="14" bestFit="1" customWidth="1"/>
    <col min="3585" max="3588" width="2.28515625" bestFit="1" customWidth="1"/>
    <col min="3589" max="3590" width="3.28515625" bestFit="1" customWidth="1"/>
    <col min="3591" max="3591" width="2.28515625" bestFit="1" customWidth="1"/>
    <col min="3592" max="3592" width="3.28515625" customWidth="1"/>
    <col min="3593" max="3593" width="4.140625" bestFit="1" customWidth="1"/>
    <col min="3594" max="3594" width="38.140625" bestFit="1" customWidth="1"/>
    <col min="3595" max="3595" width="17.140625" bestFit="1" customWidth="1"/>
    <col min="3596" max="3596" width="8" customWidth="1"/>
    <col min="3597" max="3597" width="14.140625" bestFit="1" customWidth="1"/>
    <col min="3598" max="3598" width="14.28515625" bestFit="1" customWidth="1"/>
    <col min="3599" max="3599" width="25" bestFit="1" customWidth="1"/>
    <col min="3600" max="3600" width="17.7109375" customWidth="1"/>
    <col min="3601" max="3601" width="10.5703125" bestFit="1" customWidth="1"/>
    <col min="3602" max="3602" width="14" bestFit="1" customWidth="1"/>
    <col min="3841" max="3844" width="2.28515625" bestFit="1" customWidth="1"/>
    <col min="3845" max="3846" width="3.28515625" bestFit="1" customWidth="1"/>
    <col min="3847" max="3847" width="2.28515625" bestFit="1" customWidth="1"/>
    <col min="3848" max="3848" width="3.28515625" customWidth="1"/>
    <col min="3849" max="3849" width="4.140625" bestFit="1" customWidth="1"/>
    <col min="3850" max="3850" width="38.140625" bestFit="1" customWidth="1"/>
    <col min="3851" max="3851" width="17.140625" bestFit="1" customWidth="1"/>
    <col min="3852" max="3852" width="8" customWidth="1"/>
    <col min="3853" max="3853" width="14.140625" bestFit="1" customWidth="1"/>
    <col min="3854" max="3854" width="14.28515625" bestFit="1" customWidth="1"/>
    <col min="3855" max="3855" width="25" bestFit="1" customWidth="1"/>
    <col min="3856" max="3856" width="17.7109375" customWidth="1"/>
    <col min="3857" max="3857" width="10.5703125" bestFit="1" customWidth="1"/>
    <col min="3858" max="3858" width="14" bestFit="1" customWidth="1"/>
    <col min="4097" max="4100" width="2.28515625" bestFit="1" customWidth="1"/>
    <col min="4101" max="4102" width="3.28515625" bestFit="1" customWidth="1"/>
    <col min="4103" max="4103" width="2.28515625" bestFit="1" customWidth="1"/>
    <col min="4104" max="4104" width="3.28515625" customWidth="1"/>
    <col min="4105" max="4105" width="4.140625" bestFit="1" customWidth="1"/>
    <col min="4106" max="4106" width="38.140625" bestFit="1" customWidth="1"/>
    <col min="4107" max="4107" width="17.140625" bestFit="1" customWidth="1"/>
    <col min="4108" max="4108" width="8" customWidth="1"/>
    <col min="4109" max="4109" width="14.140625" bestFit="1" customWidth="1"/>
    <col min="4110" max="4110" width="14.28515625" bestFit="1" customWidth="1"/>
    <col min="4111" max="4111" width="25" bestFit="1" customWidth="1"/>
    <col min="4112" max="4112" width="17.7109375" customWidth="1"/>
    <col min="4113" max="4113" width="10.5703125" bestFit="1" customWidth="1"/>
    <col min="4114" max="4114" width="14" bestFit="1" customWidth="1"/>
    <col min="4353" max="4356" width="2.28515625" bestFit="1" customWidth="1"/>
    <col min="4357" max="4358" width="3.28515625" bestFit="1" customWidth="1"/>
    <col min="4359" max="4359" width="2.28515625" bestFit="1" customWidth="1"/>
    <col min="4360" max="4360" width="3.28515625" customWidth="1"/>
    <col min="4361" max="4361" width="4.140625" bestFit="1" customWidth="1"/>
    <col min="4362" max="4362" width="38.140625" bestFit="1" customWidth="1"/>
    <col min="4363" max="4363" width="17.140625" bestFit="1" customWidth="1"/>
    <col min="4364" max="4364" width="8" customWidth="1"/>
    <col min="4365" max="4365" width="14.140625" bestFit="1" customWidth="1"/>
    <col min="4366" max="4366" width="14.28515625" bestFit="1" customWidth="1"/>
    <col min="4367" max="4367" width="25" bestFit="1" customWidth="1"/>
    <col min="4368" max="4368" width="17.7109375" customWidth="1"/>
    <col min="4369" max="4369" width="10.5703125" bestFit="1" customWidth="1"/>
    <col min="4370" max="4370" width="14" bestFit="1" customWidth="1"/>
    <col min="4609" max="4612" width="2.28515625" bestFit="1" customWidth="1"/>
    <col min="4613" max="4614" width="3.28515625" bestFit="1" customWidth="1"/>
    <col min="4615" max="4615" width="2.28515625" bestFit="1" customWidth="1"/>
    <col min="4616" max="4616" width="3.28515625" customWidth="1"/>
    <col min="4617" max="4617" width="4.140625" bestFit="1" customWidth="1"/>
    <col min="4618" max="4618" width="38.140625" bestFit="1" customWidth="1"/>
    <col min="4619" max="4619" width="17.140625" bestFit="1" customWidth="1"/>
    <col min="4620" max="4620" width="8" customWidth="1"/>
    <col min="4621" max="4621" width="14.140625" bestFit="1" customWidth="1"/>
    <col min="4622" max="4622" width="14.28515625" bestFit="1" customWidth="1"/>
    <col min="4623" max="4623" width="25" bestFit="1" customWidth="1"/>
    <col min="4624" max="4624" width="17.7109375" customWidth="1"/>
    <col min="4625" max="4625" width="10.5703125" bestFit="1" customWidth="1"/>
    <col min="4626" max="4626" width="14" bestFit="1" customWidth="1"/>
    <col min="4865" max="4868" width="2.28515625" bestFit="1" customWidth="1"/>
    <col min="4869" max="4870" width="3.28515625" bestFit="1" customWidth="1"/>
    <col min="4871" max="4871" width="2.28515625" bestFit="1" customWidth="1"/>
    <col min="4872" max="4872" width="3.28515625" customWidth="1"/>
    <col min="4873" max="4873" width="4.140625" bestFit="1" customWidth="1"/>
    <col min="4874" max="4874" width="38.140625" bestFit="1" customWidth="1"/>
    <col min="4875" max="4875" width="17.140625" bestFit="1" customWidth="1"/>
    <col min="4876" max="4876" width="8" customWidth="1"/>
    <col min="4877" max="4877" width="14.140625" bestFit="1" customWidth="1"/>
    <col min="4878" max="4878" width="14.28515625" bestFit="1" customWidth="1"/>
    <col min="4879" max="4879" width="25" bestFit="1" customWidth="1"/>
    <col min="4880" max="4880" width="17.7109375" customWidth="1"/>
    <col min="4881" max="4881" width="10.5703125" bestFit="1" customWidth="1"/>
    <col min="4882" max="4882" width="14" bestFit="1" customWidth="1"/>
    <col min="5121" max="5124" width="2.28515625" bestFit="1" customWidth="1"/>
    <col min="5125" max="5126" width="3.28515625" bestFit="1" customWidth="1"/>
    <col min="5127" max="5127" width="2.28515625" bestFit="1" customWidth="1"/>
    <col min="5128" max="5128" width="3.28515625" customWidth="1"/>
    <col min="5129" max="5129" width="4.140625" bestFit="1" customWidth="1"/>
    <col min="5130" max="5130" width="38.140625" bestFit="1" customWidth="1"/>
    <col min="5131" max="5131" width="17.140625" bestFit="1" customWidth="1"/>
    <col min="5132" max="5132" width="8" customWidth="1"/>
    <col min="5133" max="5133" width="14.140625" bestFit="1" customWidth="1"/>
    <col min="5134" max="5134" width="14.28515625" bestFit="1" customWidth="1"/>
    <col min="5135" max="5135" width="25" bestFit="1" customWidth="1"/>
    <col min="5136" max="5136" width="17.7109375" customWidth="1"/>
    <col min="5137" max="5137" width="10.5703125" bestFit="1" customWidth="1"/>
    <col min="5138" max="5138" width="14" bestFit="1" customWidth="1"/>
    <col min="5377" max="5380" width="2.28515625" bestFit="1" customWidth="1"/>
    <col min="5381" max="5382" width="3.28515625" bestFit="1" customWidth="1"/>
    <col min="5383" max="5383" width="2.28515625" bestFit="1" customWidth="1"/>
    <col min="5384" max="5384" width="3.28515625" customWidth="1"/>
    <col min="5385" max="5385" width="4.140625" bestFit="1" customWidth="1"/>
    <col min="5386" max="5386" width="38.140625" bestFit="1" customWidth="1"/>
    <col min="5387" max="5387" width="17.140625" bestFit="1" customWidth="1"/>
    <col min="5388" max="5388" width="8" customWidth="1"/>
    <col min="5389" max="5389" width="14.140625" bestFit="1" customWidth="1"/>
    <col min="5390" max="5390" width="14.28515625" bestFit="1" customWidth="1"/>
    <col min="5391" max="5391" width="25" bestFit="1" customWidth="1"/>
    <col min="5392" max="5392" width="17.7109375" customWidth="1"/>
    <col min="5393" max="5393" width="10.5703125" bestFit="1" customWidth="1"/>
    <col min="5394" max="5394" width="14" bestFit="1" customWidth="1"/>
    <col min="5633" max="5636" width="2.28515625" bestFit="1" customWidth="1"/>
    <col min="5637" max="5638" width="3.28515625" bestFit="1" customWidth="1"/>
    <col min="5639" max="5639" width="2.28515625" bestFit="1" customWidth="1"/>
    <col min="5640" max="5640" width="3.28515625" customWidth="1"/>
    <col min="5641" max="5641" width="4.140625" bestFit="1" customWidth="1"/>
    <col min="5642" max="5642" width="38.140625" bestFit="1" customWidth="1"/>
    <col min="5643" max="5643" width="17.140625" bestFit="1" customWidth="1"/>
    <col min="5644" max="5644" width="8" customWidth="1"/>
    <col min="5645" max="5645" width="14.140625" bestFit="1" customWidth="1"/>
    <col min="5646" max="5646" width="14.28515625" bestFit="1" customWidth="1"/>
    <col min="5647" max="5647" width="25" bestFit="1" customWidth="1"/>
    <col min="5648" max="5648" width="17.7109375" customWidth="1"/>
    <col min="5649" max="5649" width="10.5703125" bestFit="1" customWidth="1"/>
    <col min="5650" max="5650" width="14" bestFit="1" customWidth="1"/>
    <col min="5889" max="5892" width="2.28515625" bestFit="1" customWidth="1"/>
    <col min="5893" max="5894" width="3.28515625" bestFit="1" customWidth="1"/>
    <col min="5895" max="5895" width="2.28515625" bestFit="1" customWidth="1"/>
    <col min="5896" max="5896" width="3.28515625" customWidth="1"/>
    <col min="5897" max="5897" width="4.140625" bestFit="1" customWidth="1"/>
    <col min="5898" max="5898" width="38.140625" bestFit="1" customWidth="1"/>
    <col min="5899" max="5899" width="17.140625" bestFit="1" customWidth="1"/>
    <col min="5900" max="5900" width="8" customWidth="1"/>
    <col min="5901" max="5901" width="14.140625" bestFit="1" customWidth="1"/>
    <col min="5902" max="5902" width="14.28515625" bestFit="1" customWidth="1"/>
    <col min="5903" max="5903" width="25" bestFit="1" customWidth="1"/>
    <col min="5904" max="5904" width="17.7109375" customWidth="1"/>
    <col min="5905" max="5905" width="10.5703125" bestFit="1" customWidth="1"/>
    <col min="5906" max="5906" width="14" bestFit="1" customWidth="1"/>
    <col min="6145" max="6148" width="2.28515625" bestFit="1" customWidth="1"/>
    <col min="6149" max="6150" width="3.28515625" bestFit="1" customWidth="1"/>
    <col min="6151" max="6151" width="2.28515625" bestFit="1" customWidth="1"/>
    <col min="6152" max="6152" width="3.28515625" customWidth="1"/>
    <col min="6153" max="6153" width="4.140625" bestFit="1" customWidth="1"/>
    <col min="6154" max="6154" width="38.140625" bestFit="1" customWidth="1"/>
    <col min="6155" max="6155" width="17.140625" bestFit="1" customWidth="1"/>
    <col min="6156" max="6156" width="8" customWidth="1"/>
    <col min="6157" max="6157" width="14.140625" bestFit="1" customWidth="1"/>
    <col min="6158" max="6158" width="14.28515625" bestFit="1" customWidth="1"/>
    <col min="6159" max="6159" width="25" bestFit="1" customWidth="1"/>
    <col min="6160" max="6160" width="17.7109375" customWidth="1"/>
    <col min="6161" max="6161" width="10.5703125" bestFit="1" customWidth="1"/>
    <col min="6162" max="6162" width="14" bestFit="1" customWidth="1"/>
    <col min="6401" max="6404" width="2.28515625" bestFit="1" customWidth="1"/>
    <col min="6405" max="6406" width="3.28515625" bestFit="1" customWidth="1"/>
    <col min="6407" max="6407" width="2.28515625" bestFit="1" customWidth="1"/>
    <col min="6408" max="6408" width="3.28515625" customWidth="1"/>
    <col min="6409" max="6409" width="4.140625" bestFit="1" customWidth="1"/>
    <col min="6410" max="6410" width="38.140625" bestFit="1" customWidth="1"/>
    <col min="6411" max="6411" width="17.140625" bestFit="1" customWidth="1"/>
    <col min="6412" max="6412" width="8" customWidth="1"/>
    <col min="6413" max="6413" width="14.140625" bestFit="1" customWidth="1"/>
    <col min="6414" max="6414" width="14.28515625" bestFit="1" customWidth="1"/>
    <col min="6415" max="6415" width="25" bestFit="1" customWidth="1"/>
    <col min="6416" max="6416" width="17.7109375" customWidth="1"/>
    <col min="6417" max="6417" width="10.5703125" bestFit="1" customWidth="1"/>
    <col min="6418" max="6418" width="14" bestFit="1" customWidth="1"/>
    <col min="6657" max="6660" width="2.28515625" bestFit="1" customWidth="1"/>
    <col min="6661" max="6662" width="3.28515625" bestFit="1" customWidth="1"/>
    <col min="6663" max="6663" width="2.28515625" bestFit="1" customWidth="1"/>
    <col min="6664" max="6664" width="3.28515625" customWidth="1"/>
    <col min="6665" max="6665" width="4.140625" bestFit="1" customWidth="1"/>
    <col min="6666" max="6666" width="38.140625" bestFit="1" customWidth="1"/>
    <col min="6667" max="6667" width="17.140625" bestFit="1" customWidth="1"/>
    <col min="6668" max="6668" width="8" customWidth="1"/>
    <col min="6669" max="6669" width="14.140625" bestFit="1" customWidth="1"/>
    <col min="6670" max="6670" width="14.28515625" bestFit="1" customWidth="1"/>
    <col min="6671" max="6671" width="25" bestFit="1" customWidth="1"/>
    <col min="6672" max="6672" width="17.7109375" customWidth="1"/>
    <col min="6673" max="6673" width="10.5703125" bestFit="1" customWidth="1"/>
    <col min="6674" max="6674" width="14" bestFit="1" customWidth="1"/>
    <col min="6913" max="6916" width="2.28515625" bestFit="1" customWidth="1"/>
    <col min="6917" max="6918" width="3.28515625" bestFit="1" customWidth="1"/>
    <col min="6919" max="6919" width="2.28515625" bestFit="1" customWidth="1"/>
    <col min="6920" max="6920" width="3.28515625" customWidth="1"/>
    <col min="6921" max="6921" width="4.140625" bestFit="1" customWidth="1"/>
    <col min="6922" max="6922" width="38.140625" bestFit="1" customWidth="1"/>
    <col min="6923" max="6923" width="17.140625" bestFit="1" customWidth="1"/>
    <col min="6924" max="6924" width="8" customWidth="1"/>
    <col min="6925" max="6925" width="14.140625" bestFit="1" customWidth="1"/>
    <col min="6926" max="6926" width="14.28515625" bestFit="1" customWidth="1"/>
    <col min="6927" max="6927" width="25" bestFit="1" customWidth="1"/>
    <col min="6928" max="6928" width="17.7109375" customWidth="1"/>
    <col min="6929" max="6929" width="10.5703125" bestFit="1" customWidth="1"/>
    <col min="6930" max="6930" width="14" bestFit="1" customWidth="1"/>
    <col min="7169" max="7172" width="2.28515625" bestFit="1" customWidth="1"/>
    <col min="7173" max="7174" width="3.28515625" bestFit="1" customWidth="1"/>
    <col min="7175" max="7175" width="2.28515625" bestFit="1" customWidth="1"/>
    <col min="7176" max="7176" width="3.28515625" customWidth="1"/>
    <col min="7177" max="7177" width="4.140625" bestFit="1" customWidth="1"/>
    <col min="7178" max="7178" width="38.140625" bestFit="1" customWidth="1"/>
    <col min="7179" max="7179" width="17.140625" bestFit="1" customWidth="1"/>
    <col min="7180" max="7180" width="8" customWidth="1"/>
    <col min="7181" max="7181" width="14.140625" bestFit="1" customWidth="1"/>
    <col min="7182" max="7182" width="14.28515625" bestFit="1" customWidth="1"/>
    <col min="7183" max="7183" width="25" bestFit="1" customWidth="1"/>
    <col min="7184" max="7184" width="17.7109375" customWidth="1"/>
    <col min="7185" max="7185" width="10.5703125" bestFit="1" customWidth="1"/>
    <col min="7186" max="7186" width="14" bestFit="1" customWidth="1"/>
    <col min="7425" max="7428" width="2.28515625" bestFit="1" customWidth="1"/>
    <col min="7429" max="7430" width="3.28515625" bestFit="1" customWidth="1"/>
    <col min="7431" max="7431" width="2.28515625" bestFit="1" customWidth="1"/>
    <col min="7432" max="7432" width="3.28515625" customWidth="1"/>
    <col min="7433" max="7433" width="4.140625" bestFit="1" customWidth="1"/>
    <col min="7434" max="7434" width="38.140625" bestFit="1" customWidth="1"/>
    <col min="7435" max="7435" width="17.140625" bestFit="1" customWidth="1"/>
    <col min="7436" max="7436" width="8" customWidth="1"/>
    <col min="7437" max="7437" width="14.140625" bestFit="1" customWidth="1"/>
    <col min="7438" max="7438" width="14.28515625" bestFit="1" customWidth="1"/>
    <col min="7439" max="7439" width="25" bestFit="1" customWidth="1"/>
    <col min="7440" max="7440" width="17.7109375" customWidth="1"/>
    <col min="7441" max="7441" width="10.5703125" bestFit="1" customWidth="1"/>
    <col min="7442" max="7442" width="14" bestFit="1" customWidth="1"/>
    <col min="7681" max="7684" width="2.28515625" bestFit="1" customWidth="1"/>
    <col min="7685" max="7686" width="3.28515625" bestFit="1" customWidth="1"/>
    <col min="7687" max="7687" width="2.28515625" bestFit="1" customWidth="1"/>
    <col min="7688" max="7688" width="3.28515625" customWidth="1"/>
    <col min="7689" max="7689" width="4.140625" bestFit="1" customWidth="1"/>
    <col min="7690" max="7690" width="38.140625" bestFit="1" customWidth="1"/>
    <col min="7691" max="7691" width="17.140625" bestFit="1" customWidth="1"/>
    <col min="7692" max="7692" width="8" customWidth="1"/>
    <col min="7693" max="7693" width="14.140625" bestFit="1" customWidth="1"/>
    <col min="7694" max="7694" width="14.28515625" bestFit="1" customWidth="1"/>
    <col min="7695" max="7695" width="25" bestFit="1" customWidth="1"/>
    <col min="7696" max="7696" width="17.7109375" customWidth="1"/>
    <col min="7697" max="7697" width="10.5703125" bestFit="1" customWidth="1"/>
    <col min="7698" max="7698" width="14" bestFit="1" customWidth="1"/>
    <col min="7937" max="7940" width="2.28515625" bestFit="1" customWidth="1"/>
    <col min="7941" max="7942" width="3.28515625" bestFit="1" customWidth="1"/>
    <col min="7943" max="7943" width="2.28515625" bestFit="1" customWidth="1"/>
    <col min="7944" max="7944" width="3.28515625" customWidth="1"/>
    <col min="7945" max="7945" width="4.140625" bestFit="1" customWidth="1"/>
    <col min="7946" max="7946" width="38.140625" bestFit="1" customWidth="1"/>
    <col min="7947" max="7947" width="17.140625" bestFit="1" customWidth="1"/>
    <col min="7948" max="7948" width="8" customWidth="1"/>
    <col min="7949" max="7949" width="14.140625" bestFit="1" customWidth="1"/>
    <col min="7950" max="7950" width="14.28515625" bestFit="1" customWidth="1"/>
    <col min="7951" max="7951" width="25" bestFit="1" customWidth="1"/>
    <col min="7952" max="7952" width="17.7109375" customWidth="1"/>
    <col min="7953" max="7953" width="10.5703125" bestFit="1" customWidth="1"/>
    <col min="7954" max="7954" width="14" bestFit="1" customWidth="1"/>
    <col min="8193" max="8196" width="2.28515625" bestFit="1" customWidth="1"/>
    <col min="8197" max="8198" width="3.28515625" bestFit="1" customWidth="1"/>
    <col min="8199" max="8199" width="2.28515625" bestFit="1" customWidth="1"/>
    <col min="8200" max="8200" width="3.28515625" customWidth="1"/>
    <col min="8201" max="8201" width="4.140625" bestFit="1" customWidth="1"/>
    <col min="8202" max="8202" width="38.140625" bestFit="1" customWidth="1"/>
    <col min="8203" max="8203" width="17.140625" bestFit="1" customWidth="1"/>
    <col min="8204" max="8204" width="8" customWidth="1"/>
    <col min="8205" max="8205" width="14.140625" bestFit="1" customWidth="1"/>
    <col min="8206" max="8206" width="14.28515625" bestFit="1" customWidth="1"/>
    <col min="8207" max="8207" width="25" bestFit="1" customWidth="1"/>
    <col min="8208" max="8208" width="17.7109375" customWidth="1"/>
    <col min="8209" max="8209" width="10.5703125" bestFit="1" customWidth="1"/>
    <col min="8210" max="8210" width="14" bestFit="1" customWidth="1"/>
    <col min="8449" max="8452" width="2.28515625" bestFit="1" customWidth="1"/>
    <col min="8453" max="8454" width="3.28515625" bestFit="1" customWidth="1"/>
    <col min="8455" max="8455" width="2.28515625" bestFit="1" customWidth="1"/>
    <col min="8456" max="8456" width="3.28515625" customWidth="1"/>
    <col min="8457" max="8457" width="4.140625" bestFit="1" customWidth="1"/>
    <col min="8458" max="8458" width="38.140625" bestFit="1" customWidth="1"/>
    <col min="8459" max="8459" width="17.140625" bestFit="1" customWidth="1"/>
    <col min="8460" max="8460" width="8" customWidth="1"/>
    <col min="8461" max="8461" width="14.140625" bestFit="1" customWidth="1"/>
    <col min="8462" max="8462" width="14.28515625" bestFit="1" customWidth="1"/>
    <col min="8463" max="8463" width="25" bestFit="1" customWidth="1"/>
    <col min="8464" max="8464" width="17.7109375" customWidth="1"/>
    <col min="8465" max="8465" width="10.5703125" bestFit="1" customWidth="1"/>
    <col min="8466" max="8466" width="14" bestFit="1" customWidth="1"/>
    <col min="8705" max="8708" width="2.28515625" bestFit="1" customWidth="1"/>
    <col min="8709" max="8710" width="3.28515625" bestFit="1" customWidth="1"/>
    <col min="8711" max="8711" width="2.28515625" bestFit="1" customWidth="1"/>
    <col min="8712" max="8712" width="3.28515625" customWidth="1"/>
    <col min="8713" max="8713" width="4.140625" bestFit="1" customWidth="1"/>
    <col min="8714" max="8714" width="38.140625" bestFit="1" customWidth="1"/>
    <col min="8715" max="8715" width="17.140625" bestFit="1" customWidth="1"/>
    <col min="8716" max="8716" width="8" customWidth="1"/>
    <col min="8717" max="8717" width="14.140625" bestFit="1" customWidth="1"/>
    <col min="8718" max="8718" width="14.28515625" bestFit="1" customWidth="1"/>
    <col min="8719" max="8719" width="25" bestFit="1" customWidth="1"/>
    <col min="8720" max="8720" width="17.7109375" customWidth="1"/>
    <col min="8721" max="8721" width="10.5703125" bestFit="1" customWidth="1"/>
    <col min="8722" max="8722" width="14" bestFit="1" customWidth="1"/>
    <col min="8961" max="8964" width="2.28515625" bestFit="1" customWidth="1"/>
    <col min="8965" max="8966" width="3.28515625" bestFit="1" customWidth="1"/>
    <col min="8967" max="8967" width="2.28515625" bestFit="1" customWidth="1"/>
    <col min="8968" max="8968" width="3.28515625" customWidth="1"/>
    <col min="8969" max="8969" width="4.140625" bestFit="1" customWidth="1"/>
    <col min="8970" max="8970" width="38.140625" bestFit="1" customWidth="1"/>
    <col min="8971" max="8971" width="17.140625" bestFit="1" customWidth="1"/>
    <col min="8972" max="8972" width="8" customWidth="1"/>
    <col min="8973" max="8973" width="14.140625" bestFit="1" customWidth="1"/>
    <col min="8974" max="8974" width="14.28515625" bestFit="1" customWidth="1"/>
    <col min="8975" max="8975" width="25" bestFit="1" customWidth="1"/>
    <col min="8976" max="8976" width="17.7109375" customWidth="1"/>
    <col min="8977" max="8977" width="10.5703125" bestFit="1" customWidth="1"/>
    <col min="8978" max="8978" width="14" bestFit="1" customWidth="1"/>
    <col min="9217" max="9220" width="2.28515625" bestFit="1" customWidth="1"/>
    <col min="9221" max="9222" width="3.28515625" bestFit="1" customWidth="1"/>
    <col min="9223" max="9223" width="2.28515625" bestFit="1" customWidth="1"/>
    <col min="9224" max="9224" width="3.28515625" customWidth="1"/>
    <col min="9225" max="9225" width="4.140625" bestFit="1" customWidth="1"/>
    <col min="9226" max="9226" width="38.140625" bestFit="1" customWidth="1"/>
    <col min="9227" max="9227" width="17.140625" bestFit="1" customWidth="1"/>
    <col min="9228" max="9228" width="8" customWidth="1"/>
    <col min="9229" max="9229" width="14.140625" bestFit="1" customWidth="1"/>
    <col min="9230" max="9230" width="14.28515625" bestFit="1" customWidth="1"/>
    <col min="9231" max="9231" width="25" bestFit="1" customWidth="1"/>
    <col min="9232" max="9232" width="17.7109375" customWidth="1"/>
    <col min="9233" max="9233" width="10.5703125" bestFit="1" customWidth="1"/>
    <col min="9234" max="9234" width="14" bestFit="1" customWidth="1"/>
    <col min="9473" max="9476" width="2.28515625" bestFit="1" customWidth="1"/>
    <col min="9477" max="9478" width="3.28515625" bestFit="1" customWidth="1"/>
    <col min="9479" max="9479" width="2.28515625" bestFit="1" customWidth="1"/>
    <col min="9480" max="9480" width="3.28515625" customWidth="1"/>
    <col min="9481" max="9481" width="4.140625" bestFit="1" customWidth="1"/>
    <col min="9482" max="9482" width="38.140625" bestFit="1" customWidth="1"/>
    <col min="9483" max="9483" width="17.140625" bestFit="1" customWidth="1"/>
    <col min="9484" max="9484" width="8" customWidth="1"/>
    <col min="9485" max="9485" width="14.140625" bestFit="1" customWidth="1"/>
    <col min="9486" max="9486" width="14.28515625" bestFit="1" customWidth="1"/>
    <col min="9487" max="9487" width="25" bestFit="1" customWidth="1"/>
    <col min="9488" max="9488" width="17.7109375" customWidth="1"/>
    <col min="9489" max="9489" width="10.5703125" bestFit="1" customWidth="1"/>
    <col min="9490" max="9490" width="14" bestFit="1" customWidth="1"/>
    <col min="9729" max="9732" width="2.28515625" bestFit="1" customWidth="1"/>
    <col min="9733" max="9734" width="3.28515625" bestFit="1" customWidth="1"/>
    <col min="9735" max="9735" width="2.28515625" bestFit="1" customWidth="1"/>
    <col min="9736" max="9736" width="3.28515625" customWidth="1"/>
    <col min="9737" max="9737" width="4.140625" bestFit="1" customWidth="1"/>
    <col min="9738" max="9738" width="38.140625" bestFit="1" customWidth="1"/>
    <col min="9739" max="9739" width="17.140625" bestFit="1" customWidth="1"/>
    <col min="9740" max="9740" width="8" customWidth="1"/>
    <col min="9741" max="9741" width="14.140625" bestFit="1" customWidth="1"/>
    <col min="9742" max="9742" width="14.28515625" bestFit="1" customWidth="1"/>
    <col min="9743" max="9743" width="25" bestFit="1" customWidth="1"/>
    <col min="9744" max="9744" width="17.7109375" customWidth="1"/>
    <col min="9745" max="9745" width="10.5703125" bestFit="1" customWidth="1"/>
    <col min="9746" max="9746" width="14" bestFit="1" customWidth="1"/>
    <col min="9985" max="9988" width="2.28515625" bestFit="1" customWidth="1"/>
    <col min="9989" max="9990" width="3.28515625" bestFit="1" customWidth="1"/>
    <col min="9991" max="9991" width="2.28515625" bestFit="1" customWidth="1"/>
    <col min="9992" max="9992" width="3.28515625" customWidth="1"/>
    <col min="9993" max="9993" width="4.140625" bestFit="1" customWidth="1"/>
    <col min="9994" max="9994" width="38.140625" bestFit="1" customWidth="1"/>
    <col min="9995" max="9995" width="17.140625" bestFit="1" customWidth="1"/>
    <col min="9996" max="9996" width="8" customWidth="1"/>
    <col min="9997" max="9997" width="14.140625" bestFit="1" customWidth="1"/>
    <col min="9998" max="9998" width="14.28515625" bestFit="1" customWidth="1"/>
    <col min="9999" max="9999" width="25" bestFit="1" customWidth="1"/>
    <col min="10000" max="10000" width="17.7109375" customWidth="1"/>
    <col min="10001" max="10001" width="10.5703125" bestFit="1" customWidth="1"/>
    <col min="10002" max="10002" width="14" bestFit="1" customWidth="1"/>
    <col min="10241" max="10244" width="2.28515625" bestFit="1" customWidth="1"/>
    <col min="10245" max="10246" width="3.28515625" bestFit="1" customWidth="1"/>
    <col min="10247" max="10247" width="2.28515625" bestFit="1" customWidth="1"/>
    <col min="10248" max="10248" width="3.28515625" customWidth="1"/>
    <col min="10249" max="10249" width="4.140625" bestFit="1" customWidth="1"/>
    <col min="10250" max="10250" width="38.140625" bestFit="1" customWidth="1"/>
    <col min="10251" max="10251" width="17.140625" bestFit="1" customWidth="1"/>
    <col min="10252" max="10252" width="8" customWidth="1"/>
    <col min="10253" max="10253" width="14.140625" bestFit="1" customWidth="1"/>
    <col min="10254" max="10254" width="14.28515625" bestFit="1" customWidth="1"/>
    <col min="10255" max="10255" width="25" bestFit="1" customWidth="1"/>
    <col min="10256" max="10256" width="17.7109375" customWidth="1"/>
    <col min="10257" max="10257" width="10.5703125" bestFit="1" customWidth="1"/>
    <col min="10258" max="10258" width="14" bestFit="1" customWidth="1"/>
    <col min="10497" max="10500" width="2.28515625" bestFit="1" customWidth="1"/>
    <col min="10501" max="10502" width="3.28515625" bestFit="1" customWidth="1"/>
    <col min="10503" max="10503" width="2.28515625" bestFit="1" customWidth="1"/>
    <col min="10504" max="10504" width="3.28515625" customWidth="1"/>
    <col min="10505" max="10505" width="4.140625" bestFit="1" customWidth="1"/>
    <col min="10506" max="10506" width="38.140625" bestFit="1" customWidth="1"/>
    <col min="10507" max="10507" width="17.140625" bestFit="1" customWidth="1"/>
    <col min="10508" max="10508" width="8" customWidth="1"/>
    <col min="10509" max="10509" width="14.140625" bestFit="1" customWidth="1"/>
    <col min="10510" max="10510" width="14.28515625" bestFit="1" customWidth="1"/>
    <col min="10511" max="10511" width="25" bestFit="1" customWidth="1"/>
    <col min="10512" max="10512" width="17.7109375" customWidth="1"/>
    <col min="10513" max="10513" width="10.5703125" bestFit="1" customWidth="1"/>
    <col min="10514" max="10514" width="14" bestFit="1" customWidth="1"/>
    <col min="10753" max="10756" width="2.28515625" bestFit="1" customWidth="1"/>
    <col min="10757" max="10758" width="3.28515625" bestFit="1" customWidth="1"/>
    <col min="10759" max="10759" width="2.28515625" bestFit="1" customWidth="1"/>
    <col min="10760" max="10760" width="3.28515625" customWidth="1"/>
    <col min="10761" max="10761" width="4.140625" bestFit="1" customWidth="1"/>
    <col min="10762" max="10762" width="38.140625" bestFit="1" customWidth="1"/>
    <col min="10763" max="10763" width="17.140625" bestFit="1" customWidth="1"/>
    <col min="10764" max="10764" width="8" customWidth="1"/>
    <col min="10765" max="10765" width="14.140625" bestFit="1" customWidth="1"/>
    <col min="10766" max="10766" width="14.28515625" bestFit="1" customWidth="1"/>
    <col min="10767" max="10767" width="25" bestFit="1" customWidth="1"/>
    <col min="10768" max="10768" width="17.7109375" customWidth="1"/>
    <col min="10769" max="10769" width="10.5703125" bestFit="1" customWidth="1"/>
    <col min="10770" max="10770" width="14" bestFit="1" customWidth="1"/>
    <col min="11009" max="11012" width="2.28515625" bestFit="1" customWidth="1"/>
    <col min="11013" max="11014" width="3.28515625" bestFit="1" customWidth="1"/>
    <col min="11015" max="11015" width="2.28515625" bestFit="1" customWidth="1"/>
    <col min="11016" max="11016" width="3.28515625" customWidth="1"/>
    <col min="11017" max="11017" width="4.140625" bestFit="1" customWidth="1"/>
    <col min="11018" max="11018" width="38.140625" bestFit="1" customWidth="1"/>
    <col min="11019" max="11019" width="17.140625" bestFit="1" customWidth="1"/>
    <col min="11020" max="11020" width="8" customWidth="1"/>
    <col min="11021" max="11021" width="14.140625" bestFit="1" customWidth="1"/>
    <col min="11022" max="11022" width="14.28515625" bestFit="1" customWidth="1"/>
    <col min="11023" max="11023" width="25" bestFit="1" customWidth="1"/>
    <col min="11024" max="11024" width="17.7109375" customWidth="1"/>
    <col min="11025" max="11025" width="10.5703125" bestFit="1" customWidth="1"/>
    <col min="11026" max="11026" width="14" bestFit="1" customWidth="1"/>
    <col min="11265" max="11268" width="2.28515625" bestFit="1" customWidth="1"/>
    <col min="11269" max="11270" width="3.28515625" bestFit="1" customWidth="1"/>
    <col min="11271" max="11271" width="2.28515625" bestFit="1" customWidth="1"/>
    <col min="11272" max="11272" width="3.28515625" customWidth="1"/>
    <col min="11273" max="11273" width="4.140625" bestFit="1" customWidth="1"/>
    <col min="11274" max="11274" width="38.140625" bestFit="1" customWidth="1"/>
    <col min="11275" max="11275" width="17.140625" bestFit="1" customWidth="1"/>
    <col min="11276" max="11276" width="8" customWidth="1"/>
    <col min="11277" max="11277" width="14.140625" bestFit="1" customWidth="1"/>
    <col min="11278" max="11278" width="14.28515625" bestFit="1" customWidth="1"/>
    <col min="11279" max="11279" width="25" bestFit="1" customWidth="1"/>
    <col min="11280" max="11280" width="17.7109375" customWidth="1"/>
    <col min="11281" max="11281" width="10.5703125" bestFit="1" customWidth="1"/>
    <col min="11282" max="11282" width="14" bestFit="1" customWidth="1"/>
    <col min="11521" max="11524" width="2.28515625" bestFit="1" customWidth="1"/>
    <col min="11525" max="11526" width="3.28515625" bestFit="1" customWidth="1"/>
    <col min="11527" max="11527" width="2.28515625" bestFit="1" customWidth="1"/>
    <col min="11528" max="11528" width="3.28515625" customWidth="1"/>
    <col min="11529" max="11529" width="4.140625" bestFit="1" customWidth="1"/>
    <col min="11530" max="11530" width="38.140625" bestFit="1" customWidth="1"/>
    <col min="11531" max="11531" width="17.140625" bestFit="1" customWidth="1"/>
    <col min="11532" max="11532" width="8" customWidth="1"/>
    <col min="11533" max="11533" width="14.140625" bestFit="1" customWidth="1"/>
    <col min="11534" max="11534" width="14.28515625" bestFit="1" customWidth="1"/>
    <col min="11535" max="11535" width="25" bestFit="1" customWidth="1"/>
    <col min="11536" max="11536" width="17.7109375" customWidth="1"/>
    <col min="11537" max="11537" width="10.5703125" bestFit="1" customWidth="1"/>
    <col min="11538" max="11538" width="14" bestFit="1" customWidth="1"/>
    <col min="11777" max="11780" width="2.28515625" bestFit="1" customWidth="1"/>
    <col min="11781" max="11782" width="3.28515625" bestFit="1" customWidth="1"/>
    <col min="11783" max="11783" width="2.28515625" bestFit="1" customWidth="1"/>
    <col min="11784" max="11784" width="3.28515625" customWidth="1"/>
    <col min="11785" max="11785" width="4.140625" bestFit="1" customWidth="1"/>
    <col min="11786" max="11786" width="38.140625" bestFit="1" customWidth="1"/>
    <col min="11787" max="11787" width="17.140625" bestFit="1" customWidth="1"/>
    <col min="11788" max="11788" width="8" customWidth="1"/>
    <col min="11789" max="11789" width="14.140625" bestFit="1" customWidth="1"/>
    <col min="11790" max="11790" width="14.28515625" bestFit="1" customWidth="1"/>
    <col min="11791" max="11791" width="25" bestFit="1" customWidth="1"/>
    <col min="11792" max="11792" width="17.7109375" customWidth="1"/>
    <col min="11793" max="11793" width="10.5703125" bestFit="1" customWidth="1"/>
    <col min="11794" max="11794" width="14" bestFit="1" customWidth="1"/>
    <col min="12033" max="12036" width="2.28515625" bestFit="1" customWidth="1"/>
    <col min="12037" max="12038" width="3.28515625" bestFit="1" customWidth="1"/>
    <col min="12039" max="12039" width="2.28515625" bestFit="1" customWidth="1"/>
    <col min="12040" max="12040" width="3.28515625" customWidth="1"/>
    <col min="12041" max="12041" width="4.140625" bestFit="1" customWidth="1"/>
    <col min="12042" max="12042" width="38.140625" bestFit="1" customWidth="1"/>
    <col min="12043" max="12043" width="17.140625" bestFit="1" customWidth="1"/>
    <col min="12044" max="12044" width="8" customWidth="1"/>
    <col min="12045" max="12045" width="14.140625" bestFit="1" customWidth="1"/>
    <col min="12046" max="12046" width="14.28515625" bestFit="1" customWidth="1"/>
    <col min="12047" max="12047" width="25" bestFit="1" customWidth="1"/>
    <col min="12048" max="12048" width="17.7109375" customWidth="1"/>
    <col min="12049" max="12049" width="10.5703125" bestFit="1" customWidth="1"/>
    <col min="12050" max="12050" width="14" bestFit="1" customWidth="1"/>
    <col min="12289" max="12292" width="2.28515625" bestFit="1" customWidth="1"/>
    <col min="12293" max="12294" width="3.28515625" bestFit="1" customWidth="1"/>
    <col min="12295" max="12295" width="2.28515625" bestFit="1" customWidth="1"/>
    <col min="12296" max="12296" width="3.28515625" customWidth="1"/>
    <col min="12297" max="12297" width="4.140625" bestFit="1" customWidth="1"/>
    <col min="12298" max="12298" width="38.140625" bestFit="1" customWidth="1"/>
    <col min="12299" max="12299" width="17.140625" bestFit="1" customWidth="1"/>
    <col min="12300" max="12300" width="8" customWidth="1"/>
    <col min="12301" max="12301" width="14.140625" bestFit="1" customWidth="1"/>
    <col min="12302" max="12302" width="14.28515625" bestFit="1" customWidth="1"/>
    <col min="12303" max="12303" width="25" bestFit="1" customWidth="1"/>
    <col min="12304" max="12304" width="17.7109375" customWidth="1"/>
    <col min="12305" max="12305" width="10.5703125" bestFit="1" customWidth="1"/>
    <col min="12306" max="12306" width="14" bestFit="1" customWidth="1"/>
    <col min="12545" max="12548" width="2.28515625" bestFit="1" customWidth="1"/>
    <col min="12549" max="12550" width="3.28515625" bestFit="1" customWidth="1"/>
    <col min="12551" max="12551" width="2.28515625" bestFit="1" customWidth="1"/>
    <col min="12552" max="12552" width="3.28515625" customWidth="1"/>
    <col min="12553" max="12553" width="4.140625" bestFit="1" customWidth="1"/>
    <col min="12554" max="12554" width="38.140625" bestFit="1" customWidth="1"/>
    <col min="12555" max="12555" width="17.140625" bestFit="1" customWidth="1"/>
    <col min="12556" max="12556" width="8" customWidth="1"/>
    <col min="12557" max="12557" width="14.140625" bestFit="1" customWidth="1"/>
    <col min="12558" max="12558" width="14.28515625" bestFit="1" customWidth="1"/>
    <col min="12559" max="12559" width="25" bestFit="1" customWidth="1"/>
    <col min="12560" max="12560" width="17.7109375" customWidth="1"/>
    <col min="12561" max="12561" width="10.5703125" bestFit="1" customWidth="1"/>
    <col min="12562" max="12562" width="14" bestFit="1" customWidth="1"/>
    <col min="12801" max="12804" width="2.28515625" bestFit="1" customWidth="1"/>
    <col min="12805" max="12806" width="3.28515625" bestFit="1" customWidth="1"/>
    <col min="12807" max="12807" width="2.28515625" bestFit="1" customWidth="1"/>
    <col min="12808" max="12808" width="3.28515625" customWidth="1"/>
    <col min="12809" max="12809" width="4.140625" bestFit="1" customWidth="1"/>
    <col min="12810" max="12810" width="38.140625" bestFit="1" customWidth="1"/>
    <col min="12811" max="12811" width="17.140625" bestFit="1" customWidth="1"/>
    <col min="12812" max="12812" width="8" customWidth="1"/>
    <col min="12813" max="12813" width="14.140625" bestFit="1" customWidth="1"/>
    <col min="12814" max="12814" width="14.28515625" bestFit="1" customWidth="1"/>
    <col min="12815" max="12815" width="25" bestFit="1" customWidth="1"/>
    <col min="12816" max="12816" width="17.7109375" customWidth="1"/>
    <col min="12817" max="12817" width="10.5703125" bestFit="1" customWidth="1"/>
    <col min="12818" max="12818" width="14" bestFit="1" customWidth="1"/>
    <col min="13057" max="13060" width="2.28515625" bestFit="1" customWidth="1"/>
    <col min="13061" max="13062" width="3.28515625" bestFit="1" customWidth="1"/>
    <col min="13063" max="13063" width="2.28515625" bestFit="1" customWidth="1"/>
    <col min="13064" max="13064" width="3.28515625" customWidth="1"/>
    <col min="13065" max="13065" width="4.140625" bestFit="1" customWidth="1"/>
    <col min="13066" max="13066" width="38.140625" bestFit="1" customWidth="1"/>
    <col min="13067" max="13067" width="17.140625" bestFit="1" customWidth="1"/>
    <col min="13068" max="13068" width="8" customWidth="1"/>
    <col min="13069" max="13069" width="14.140625" bestFit="1" customWidth="1"/>
    <col min="13070" max="13070" width="14.28515625" bestFit="1" customWidth="1"/>
    <col min="13071" max="13071" width="25" bestFit="1" customWidth="1"/>
    <col min="13072" max="13072" width="17.7109375" customWidth="1"/>
    <col min="13073" max="13073" width="10.5703125" bestFit="1" customWidth="1"/>
    <col min="13074" max="13074" width="14" bestFit="1" customWidth="1"/>
    <col min="13313" max="13316" width="2.28515625" bestFit="1" customWidth="1"/>
    <col min="13317" max="13318" width="3.28515625" bestFit="1" customWidth="1"/>
    <col min="13319" max="13319" width="2.28515625" bestFit="1" customWidth="1"/>
    <col min="13320" max="13320" width="3.28515625" customWidth="1"/>
    <col min="13321" max="13321" width="4.140625" bestFit="1" customWidth="1"/>
    <col min="13322" max="13322" width="38.140625" bestFit="1" customWidth="1"/>
    <col min="13323" max="13323" width="17.140625" bestFit="1" customWidth="1"/>
    <col min="13324" max="13324" width="8" customWidth="1"/>
    <col min="13325" max="13325" width="14.140625" bestFit="1" customWidth="1"/>
    <col min="13326" max="13326" width="14.28515625" bestFit="1" customWidth="1"/>
    <col min="13327" max="13327" width="25" bestFit="1" customWidth="1"/>
    <col min="13328" max="13328" width="17.7109375" customWidth="1"/>
    <col min="13329" max="13329" width="10.5703125" bestFit="1" customWidth="1"/>
    <col min="13330" max="13330" width="14" bestFit="1" customWidth="1"/>
    <col min="13569" max="13572" width="2.28515625" bestFit="1" customWidth="1"/>
    <col min="13573" max="13574" width="3.28515625" bestFit="1" customWidth="1"/>
    <col min="13575" max="13575" width="2.28515625" bestFit="1" customWidth="1"/>
    <col min="13576" max="13576" width="3.28515625" customWidth="1"/>
    <col min="13577" max="13577" width="4.140625" bestFit="1" customWidth="1"/>
    <col min="13578" max="13578" width="38.140625" bestFit="1" customWidth="1"/>
    <col min="13579" max="13579" width="17.140625" bestFit="1" customWidth="1"/>
    <col min="13580" max="13580" width="8" customWidth="1"/>
    <col min="13581" max="13581" width="14.140625" bestFit="1" customWidth="1"/>
    <col min="13582" max="13582" width="14.28515625" bestFit="1" customWidth="1"/>
    <col min="13583" max="13583" width="25" bestFit="1" customWidth="1"/>
    <col min="13584" max="13584" width="17.7109375" customWidth="1"/>
    <col min="13585" max="13585" width="10.5703125" bestFit="1" customWidth="1"/>
    <col min="13586" max="13586" width="14" bestFit="1" customWidth="1"/>
    <col min="13825" max="13828" width="2.28515625" bestFit="1" customWidth="1"/>
    <col min="13829" max="13830" width="3.28515625" bestFit="1" customWidth="1"/>
    <col min="13831" max="13831" width="2.28515625" bestFit="1" customWidth="1"/>
    <col min="13832" max="13832" width="3.28515625" customWidth="1"/>
    <col min="13833" max="13833" width="4.140625" bestFit="1" customWidth="1"/>
    <col min="13834" max="13834" width="38.140625" bestFit="1" customWidth="1"/>
    <col min="13835" max="13835" width="17.140625" bestFit="1" customWidth="1"/>
    <col min="13836" max="13836" width="8" customWidth="1"/>
    <col min="13837" max="13837" width="14.140625" bestFit="1" customWidth="1"/>
    <col min="13838" max="13838" width="14.28515625" bestFit="1" customWidth="1"/>
    <col min="13839" max="13839" width="25" bestFit="1" customWidth="1"/>
    <col min="13840" max="13840" width="17.7109375" customWidth="1"/>
    <col min="13841" max="13841" width="10.5703125" bestFit="1" customWidth="1"/>
    <col min="13842" max="13842" width="14" bestFit="1" customWidth="1"/>
    <col min="14081" max="14084" width="2.28515625" bestFit="1" customWidth="1"/>
    <col min="14085" max="14086" width="3.28515625" bestFit="1" customWidth="1"/>
    <col min="14087" max="14087" width="2.28515625" bestFit="1" customWidth="1"/>
    <col min="14088" max="14088" width="3.28515625" customWidth="1"/>
    <col min="14089" max="14089" width="4.140625" bestFit="1" customWidth="1"/>
    <col min="14090" max="14090" width="38.140625" bestFit="1" customWidth="1"/>
    <col min="14091" max="14091" width="17.140625" bestFit="1" customWidth="1"/>
    <col min="14092" max="14092" width="8" customWidth="1"/>
    <col min="14093" max="14093" width="14.140625" bestFit="1" customWidth="1"/>
    <col min="14094" max="14094" width="14.28515625" bestFit="1" customWidth="1"/>
    <col min="14095" max="14095" width="25" bestFit="1" customWidth="1"/>
    <col min="14096" max="14096" width="17.7109375" customWidth="1"/>
    <col min="14097" max="14097" width="10.5703125" bestFit="1" customWidth="1"/>
    <col min="14098" max="14098" width="14" bestFit="1" customWidth="1"/>
    <col min="14337" max="14340" width="2.28515625" bestFit="1" customWidth="1"/>
    <col min="14341" max="14342" width="3.28515625" bestFit="1" customWidth="1"/>
    <col min="14343" max="14343" width="2.28515625" bestFit="1" customWidth="1"/>
    <col min="14344" max="14344" width="3.28515625" customWidth="1"/>
    <col min="14345" max="14345" width="4.140625" bestFit="1" customWidth="1"/>
    <col min="14346" max="14346" width="38.140625" bestFit="1" customWidth="1"/>
    <col min="14347" max="14347" width="17.140625" bestFit="1" customWidth="1"/>
    <col min="14348" max="14348" width="8" customWidth="1"/>
    <col min="14349" max="14349" width="14.140625" bestFit="1" customWidth="1"/>
    <col min="14350" max="14350" width="14.28515625" bestFit="1" customWidth="1"/>
    <col min="14351" max="14351" width="25" bestFit="1" customWidth="1"/>
    <col min="14352" max="14352" width="17.7109375" customWidth="1"/>
    <col min="14353" max="14353" width="10.5703125" bestFit="1" customWidth="1"/>
    <col min="14354" max="14354" width="14" bestFit="1" customWidth="1"/>
    <col min="14593" max="14596" width="2.28515625" bestFit="1" customWidth="1"/>
    <col min="14597" max="14598" width="3.28515625" bestFit="1" customWidth="1"/>
    <col min="14599" max="14599" width="2.28515625" bestFit="1" customWidth="1"/>
    <col min="14600" max="14600" width="3.28515625" customWidth="1"/>
    <col min="14601" max="14601" width="4.140625" bestFit="1" customWidth="1"/>
    <col min="14602" max="14602" width="38.140625" bestFit="1" customWidth="1"/>
    <col min="14603" max="14603" width="17.140625" bestFit="1" customWidth="1"/>
    <col min="14604" max="14604" width="8" customWidth="1"/>
    <col min="14605" max="14605" width="14.140625" bestFit="1" customWidth="1"/>
    <col min="14606" max="14606" width="14.28515625" bestFit="1" customWidth="1"/>
    <col min="14607" max="14607" width="25" bestFit="1" customWidth="1"/>
    <col min="14608" max="14608" width="17.7109375" customWidth="1"/>
    <col min="14609" max="14609" width="10.5703125" bestFit="1" customWidth="1"/>
    <col min="14610" max="14610" width="14" bestFit="1" customWidth="1"/>
    <col min="14849" max="14852" width="2.28515625" bestFit="1" customWidth="1"/>
    <col min="14853" max="14854" width="3.28515625" bestFit="1" customWidth="1"/>
    <col min="14855" max="14855" width="2.28515625" bestFit="1" customWidth="1"/>
    <col min="14856" max="14856" width="3.28515625" customWidth="1"/>
    <col min="14857" max="14857" width="4.140625" bestFit="1" customWidth="1"/>
    <col min="14858" max="14858" width="38.140625" bestFit="1" customWidth="1"/>
    <col min="14859" max="14859" width="17.140625" bestFit="1" customWidth="1"/>
    <col min="14860" max="14860" width="8" customWidth="1"/>
    <col min="14861" max="14861" width="14.140625" bestFit="1" customWidth="1"/>
    <col min="14862" max="14862" width="14.28515625" bestFit="1" customWidth="1"/>
    <col min="14863" max="14863" width="25" bestFit="1" customWidth="1"/>
    <col min="14864" max="14864" width="17.7109375" customWidth="1"/>
    <col min="14865" max="14865" width="10.5703125" bestFit="1" customWidth="1"/>
    <col min="14866" max="14866" width="14" bestFit="1" customWidth="1"/>
    <col min="15105" max="15108" width="2.28515625" bestFit="1" customWidth="1"/>
    <col min="15109" max="15110" width="3.28515625" bestFit="1" customWidth="1"/>
    <col min="15111" max="15111" width="2.28515625" bestFit="1" customWidth="1"/>
    <col min="15112" max="15112" width="3.28515625" customWidth="1"/>
    <col min="15113" max="15113" width="4.140625" bestFit="1" customWidth="1"/>
    <col min="15114" max="15114" width="38.140625" bestFit="1" customWidth="1"/>
    <col min="15115" max="15115" width="17.140625" bestFit="1" customWidth="1"/>
    <col min="15116" max="15116" width="8" customWidth="1"/>
    <col min="15117" max="15117" width="14.140625" bestFit="1" customWidth="1"/>
    <col min="15118" max="15118" width="14.28515625" bestFit="1" customWidth="1"/>
    <col min="15119" max="15119" width="25" bestFit="1" customWidth="1"/>
    <col min="15120" max="15120" width="17.7109375" customWidth="1"/>
    <col min="15121" max="15121" width="10.5703125" bestFit="1" customWidth="1"/>
    <col min="15122" max="15122" width="14" bestFit="1" customWidth="1"/>
    <col min="15361" max="15364" width="2.28515625" bestFit="1" customWidth="1"/>
    <col min="15365" max="15366" width="3.28515625" bestFit="1" customWidth="1"/>
    <col min="15367" max="15367" width="2.28515625" bestFit="1" customWidth="1"/>
    <col min="15368" max="15368" width="3.28515625" customWidth="1"/>
    <col min="15369" max="15369" width="4.140625" bestFit="1" customWidth="1"/>
    <col min="15370" max="15370" width="38.140625" bestFit="1" customWidth="1"/>
    <col min="15371" max="15371" width="17.140625" bestFit="1" customWidth="1"/>
    <col min="15372" max="15372" width="8" customWidth="1"/>
    <col min="15373" max="15373" width="14.140625" bestFit="1" customWidth="1"/>
    <col min="15374" max="15374" width="14.28515625" bestFit="1" customWidth="1"/>
    <col min="15375" max="15375" width="25" bestFit="1" customWidth="1"/>
    <col min="15376" max="15376" width="17.7109375" customWidth="1"/>
    <col min="15377" max="15377" width="10.5703125" bestFit="1" customWidth="1"/>
    <col min="15378" max="15378" width="14" bestFit="1" customWidth="1"/>
    <col min="15617" max="15620" width="2.28515625" bestFit="1" customWidth="1"/>
    <col min="15621" max="15622" width="3.28515625" bestFit="1" customWidth="1"/>
    <col min="15623" max="15623" width="2.28515625" bestFit="1" customWidth="1"/>
    <col min="15624" max="15624" width="3.28515625" customWidth="1"/>
    <col min="15625" max="15625" width="4.140625" bestFit="1" customWidth="1"/>
    <col min="15626" max="15626" width="38.140625" bestFit="1" customWidth="1"/>
    <col min="15627" max="15627" width="17.140625" bestFit="1" customWidth="1"/>
    <col min="15628" max="15628" width="8" customWidth="1"/>
    <col min="15629" max="15629" width="14.140625" bestFit="1" customWidth="1"/>
    <col min="15630" max="15630" width="14.28515625" bestFit="1" customWidth="1"/>
    <col min="15631" max="15631" width="25" bestFit="1" customWidth="1"/>
    <col min="15632" max="15632" width="17.7109375" customWidth="1"/>
    <col min="15633" max="15633" width="10.5703125" bestFit="1" customWidth="1"/>
    <col min="15634" max="15634" width="14" bestFit="1" customWidth="1"/>
    <col min="15873" max="15876" width="2.28515625" bestFit="1" customWidth="1"/>
    <col min="15877" max="15878" width="3.28515625" bestFit="1" customWidth="1"/>
    <col min="15879" max="15879" width="2.28515625" bestFit="1" customWidth="1"/>
    <col min="15880" max="15880" width="3.28515625" customWidth="1"/>
    <col min="15881" max="15881" width="4.140625" bestFit="1" customWidth="1"/>
    <col min="15882" max="15882" width="38.140625" bestFit="1" customWidth="1"/>
    <col min="15883" max="15883" width="17.140625" bestFit="1" customWidth="1"/>
    <col min="15884" max="15884" width="8" customWidth="1"/>
    <col min="15885" max="15885" width="14.140625" bestFit="1" customWidth="1"/>
    <col min="15886" max="15886" width="14.28515625" bestFit="1" customWidth="1"/>
    <col min="15887" max="15887" width="25" bestFit="1" customWidth="1"/>
    <col min="15888" max="15888" width="17.7109375" customWidth="1"/>
    <col min="15889" max="15889" width="10.5703125" bestFit="1" customWidth="1"/>
    <col min="15890" max="15890" width="14" bestFit="1" customWidth="1"/>
    <col min="16129" max="16132" width="2.28515625" bestFit="1" customWidth="1"/>
    <col min="16133" max="16134" width="3.28515625" bestFit="1" customWidth="1"/>
    <col min="16135" max="16135" width="2.28515625" bestFit="1" customWidth="1"/>
    <col min="16136" max="16136" width="3.28515625" customWidth="1"/>
    <col min="16137" max="16137" width="4.140625" bestFit="1" customWidth="1"/>
    <col min="16138" max="16138" width="38.140625" bestFit="1" customWidth="1"/>
    <col min="16139" max="16139" width="17.140625" bestFit="1" customWidth="1"/>
    <col min="16140" max="16140" width="8" customWidth="1"/>
    <col min="16141" max="16141" width="14.140625" bestFit="1" customWidth="1"/>
    <col min="16142" max="16142" width="14.28515625" bestFit="1" customWidth="1"/>
    <col min="16143" max="16143" width="25" bestFit="1" customWidth="1"/>
    <col min="16144" max="16144" width="17.7109375" customWidth="1"/>
    <col min="16145" max="16145" width="10.5703125" bestFit="1" customWidth="1"/>
    <col min="16146" max="16146" width="14" bestFit="1" customWidth="1"/>
  </cols>
  <sheetData>
    <row r="1" spans="1:18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"/>
      <c r="N1" s="2"/>
      <c r="O1" s="2"/>
      <c r="P1" s="3"/>
      <c r="Q1" s="3"/>
      <c r="R1" s="3"/>
    </row>
    <row r="2" spans="1:18" x14ac:dyDescent="0.2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4"/>
      <c r="N2" s="5"/>
      <c r="O2" s="5"/>
      <c r="P2" s="3"/>
      <c r="Q2" s="3"/>
      <c r="R2" s="3"/>
    </row>
    <row r="3" spans="1:18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8"/>
      <c r="N3" s="109"/>
      <c r="O3" s="109"/>
      <c r="P3" s="110"/>
      <c r="Q3" s="110"/>
      <c r="R3" s="110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11"/>
      <c r="N4" s="109"/>
      <c r="O4" s="109"/>
      <c r="P4" s="110"/>
      <c r="Q4" s="110"/>
      <c r="R4" s="110"/>
    </row>
    <row r="5" spans="1:1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7" t="s">
        <v>4</v>
      </c>
      <c r="L5" s="7" t="s">
        <v>5</v>
      </c>
      <c r="M5" s="112"/>
      <c r="N5" s="113"/>
      <c r="O5" s="113"/>
      <c r="P5" s="110"/>
      <c r="Q5" s="110"/>
      <c r="R5" s="110"/>
    </row>
    <row r="6" spans="1:18" x14ac:dyDescent="0.25">
      <c r="A6" s="8" t="s">
        <v>6</v>
      </c>
      <c r="B6" s="8" t="s">
        <v>7</v>
      </c>
      <c r="C6" s="8" t="s">
        <v>7</v>
      </c>
      <c r="D6" s="8" t="s">
        <v>7</v>
      </c>
      <c r="E6" s="8" t="s">
        <v>8</v>
      </c>
      <c r="F6" s="8" t="s">
        <v>8</v>
      </c>
      <c r="G6" s="8" t="s">
        <v>7</v>
      </c>
      <c r="H6" s="8" t="s">
        <v>7</v>
      </c>
      <c r="I6" s="8" t="s">
        <v>9</v>
      </c>
      <c r="J6" s="9" t="s">
        <v>10</v>
      </c>
      <c r="K6" s="10">
        <f>K7+K79</f>
        <v>3738948734</v>
      </c>
      <c r="L6" s="11">
        <f t="shared" ref="L6:L39" si="0">+K6/$K$100</f>
        <v>0.46408687516150093</v>
      </c>
      <c r="M6" s="114"/>
      <c r="N6" s="115"/>
      <c r="O6" s="115"/>
      <c r="P6" s="116"/>
      <c r="Q6" s="116"/>
      <c r="R6" s="116"/>
    </row>
    <row r="7" spans="1:18" x14ac:dyDescent="0.25">
      <c r="A7" s="12" t="s">
        <v>6</v>
      </c>
      <c r="B7" s="12" t="s">
        <v>11</v>
      </c>
      <c r="C7" s="12" t="s">
        <v>7</v>
      </c>
      <c r="D7" s="12" t="s">
        <v>7</v>
      </c>
      <c r="E7" s="12" t="s">
        <v>8</v>
      </c>
      <c r="F7" s="12" t="s">
        <v>8</v>
      </c>
      <c r="G7" s="12" t="s">
        <v>7</v>
      </c>
      <c r="H7" s="12" t="s">
        <v>7</v>
      </c>
      <c r="I7" s="12" t="s">
        <v>9</v>
      </c>
      <c r="J7" s="13" t="s">
        <v>12</v>
      </c>
      <c r="K7" s="14">
        <f>K8+K54+K63+K75</f>
        <v>1638948734</v>
      </c>
      <c r="L7" s="11">
        <f t="shared" si="0"/>
        <v>0.20343006834924901</v>
      </c>
      <c r="M7" s="114"/>
      <c r="N7" s="115"/>
      <c r="O7" s="115"/>
      <c r="P7" s="117"/>
      <c r="Q7" s="118"/>
      <c r="R7" s="119"/>
    </row>
    <row r="8" spans="1:18" x14ac:dyDescent="0.25">
      <c r="A8" s="12" t="s">
        <v>6</v>
      </c>
      <c r="B8" s="12" t="s">
        <v>11</v>
      </c>
      <c r="C8" s="12" t="s">
        <v>6</v>
      </c>
      <c r="D8" s="12" t="s">
        <v>7</v>
      </c>
      <c r="E8" s="12" t="s">
        <v>8</v>
      </c>
      <c r="F8" s="12" t="s">
        <v>8</v>
      </c>
      <c r="G8" s="12" t="s">
        <v>7</v>
      </c>
      <c r="H8" s="12" t="s">
        <v>7</v>
      </c>
      <c r="I8" s="12" t="s">
        <v>9</v>
      </c>
      <c r="J8" s="15" t="s">
        <v>13</v>
      </c>
      <c r="K8" s="14">
        <f>K9+K15+K23</f>
        <v>1630448734</v>
      </c>
      <c r="L8" s="11">
        <f t="shared" si="0"/>
        <v>0.20237502889310419</v>
      </c>
      <c r="M8" s="114"/>
      <c r="N8" s="115"/>
      <c r="O8" s="115"/>
      <c r="P8" s="119"/>
      <c r="Q8" s="119"/>
      <c r="R8" s="119"/>
    </row>
    <row r="9" spans="1:18" x14ac:dyDescent="0.25">
      <c r="A9" s="12" t="s">
        <v>6</v>
      </c>
      <c r="B9" s="12" t="s">
        <v>11</v>
      </c>
      <c r="C9" s="12" t="s">
        <v>6</v>
      </c>
      <c r="D9" s="12" t="s">
        <v>6</v>
      </c>
      <c r="E9" s="12" t="s">
        <v>8</v>
      </c>
      <c r="F9" s="12" t="s">
        <v>8</v>
      </c>
      <c r="G9" s="12" t="s">
        <v>7</v>
      </c>
      <c r="H9" s="12" t="s">
        <v>7</v>
      </c>
      <c r="I9" s="12" t="s">
        <v>9</v>
      </c>
      <c r="J9" s="16" t="s">
        <v>14</v>
      </c>
      <c r="K9" s="17">
        <f>+K10+K12</f>
        <v>26419300</v>
      </c>
      <c r="L9" s="18">
        <f t="shared" si="0"/>
        <v>3.2792239886737752E-3</v>
      </c>
      <c r="M9" s="114"/>
      <c r="N9" s="115"/>
      <c r="O9" s="115"/>
      <c r="P9" s="119"/>
      <c r="Q9" s="119"/>
      <c r="R9" s="119"/>
    </row>
    <row r="10" spans="1:18" x14ac:dyDescent="0.25">
      <c r="A10" s="19" t="s">
        <v>6</v>
      </c>
      <c r="B10" s="19" t="s">
        <v>11</v>
      </c>
      <c r="C10" s="19" t="s">
        <v>6</v>
      </c>
      <c r="D10" s="19" t="s">
        <v>6</v>
      </c>
      <c r="E10" s="19" t="s">
        <v>15</v>
      </c>
      <c r="F10" s="19" t="s">
        <v>8</v>
      </c>
      <c r="G10" s="20" t="s">
        <v>7</v>
      </c>
      <c r="H10" s="20" t="s">
        <v>7</v>
      </c>
      <c r="I10" s="20" t="s">
        <v>9</v>
      </c>
      <c r="J10" s="21" t="s">
        <v>16</v>
      </c>
      <c r="K10" s="17">
        <f>+K11</f>
        <v>3379300</v>
      </c>
      <c r="L10" s="18">
        <f t="shared" si="0"/>
        <v>4.1944645107649665E-4</v>
      </c>
      <c r="M10" s="120"/>
      <c r="N10" s="121"/>
      <c r="O10" s="121"/>
      <c r="P10" s="119"/>
      <c r="Q10" s="119"/>
      <c r="R10" s="119"/>
    </row>
    <row r="11" spans="1:18" x14ac:dyDescent="0.25">
      <c r="A11" s="19" t="s">
        <v>6</v>
      </c>
      <c r="B11" s="19" t="s">
        <v>11</v>
      </c>
      <c r="C11" s="19" t="s">
        <v>6</v>
      </c>
      <c r="D11" s="19" t="s">
        <v>6</v>
      </c>
      <c r="E11" s="19" t="s">
        <v>15</v>
      </c>
      <c r="F11" s="19" t="s">
        <v>8</v>
      </c>
      <c r="G11" s="20" t="s">
        <v>7</v>
      </c>
      <c r="H11" s="20" t="s">
        <v>7</v>
      </c>
      <c r="I11" s="20" t="s">
        <v>17</v>
      </c>
      <c r="J11" s="21" t="s">
        <v>18</v>
      </c>
      <c r="K11" s="17">
        <f>+'[1]GRUPOS-INGRESOS 2023'!E25</f>
        <v>3379300</v>
      </c>
      <c r="L11" s="18">
        <f t="shared" si="0"/>
        <v>4.1944645107649665E-4</v>
      </c>
      <c r="M11" s="120"/>
      <c r="N11" s="121"/>
      <c r="O11" s="121"/>
      <c r="P11" s="119"/>
      <c r="Q11" s="119"/>
      <c r="R11" s="119"/>
    </row>
    <row r="12" spans="1:18" x14ac:dyDescent="0.25">
      <c r="A12" s="19" t="s">
        <v>6</v>
      </c>
      <c r="B12" s="19" t="s">
        <v>11</v>
      </c>
      <c r="C12" s="19" t="s">
        <v>6</v>
      </c>
      <c r="D12" s="19" t="s">
        <v>6</v>
      </c>
      <c r="E12" s="19" t="s">
        <v>19</v>
      </c>
      <c r="F12" s="19" t="s">
        <v>8</v>
      </c>
      <c r="G12" s="19" t="s">
        <v>7</v>
      </c>
      <c r="H12" s="19" t="s">
        <v>7</v>
      </c>
      <c r="I12" s="19" t="s">
        <v>9</v>
      </c>
      <c r="J12" s="16" t="s">
        <v>20</v>
      </c>
      <c r="K12" s="17">
        <f>+K13</f>
        <v>23040000</v>
      </c>
      <c r="L12" s="18">
        <f t="shared" si="0"/>
        <v>2.8597775375972783E-3</v>
      </c>
      <c r="M12" s="120"/>
      <c r="N12" s="121"/>
      <c r="O12" s="121"/>
      <c r="P12" s="122"/>
      <c r="Q12" s="122"/>
      <c r="R12" s="122"/>
    </row>
    <row r="13" spans="1:18" x14ac:dyDescent="0.25">
      <c r="A13" s="19" t="s">
        <v>6</v>
      </c>
      <c r="B13" s="19" t="s">
        <v>11</v>
      </c>
      <c r="C13" s="19" t="s">
        <v>6</v>
      </c>
      <c r="D13" s="19" t="s">
        <v>6</v>
      </c>
      <c r="E13" s="19" t="s">
        <v>19</v>
      </c>
      <c r="F13" s="19" t="s">
        <v>8</v>
      </c>
      <c r="G13" s="19" t="s">
        <v>7</v>
      </c>
      <c r="H13" s="19" t="s">
        <v>7</v>
      </c>
      <c r="I13" s="19" t="s">
        <v>17</v>
      </c>
      <c r="J13" s="16" t="s">
        <v>21</v>
      </c>
      <c r="K13" s="22">
        <f>+'[1]GRUPOS-INGRESOS 2023'!F14</f>
        <v>23040000</v>
      </c>
      <c r="L13" s="18">
        <f t="shared" si="0"/>
        <v>2.8597775375972783E-3</v>
      </c>
      <c r="M13" s="120"/>
      <c r="N13" s="121"/>
      <c r="O13" s="121"/>
      <c r="P13" s="122"/>
      <c r="Q13" s="122"/>
      <c r="R13" s="122"/>
    </row>
    <row r="14" spans="1:18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23"/>
      <c r="K14" s="22"/>
      <c r="L14" s="18">
        <f t="shared" si="0"/>
        <v>0</v>
      </c>
      <c r="M14" s="120"/>
      <c r="N14" s="121"/>
      <c r="O14" s="121"/>
      <c r="P14" s="122"/>
      <c r="Q14" s="122"/>
      <c r="R14" s="122"/>
    </row>
    <row r="15" spans="1:18" x14ac:dyDescent="0.25">
      <c r="A15" s="12" t="s">
        <v>6</v>
      </c>
      <c r="B15" s="12" t="s">
        <v>11</v>
      </c>
      <c r="C15" s="12" t="s">
        <v>6</v>
      </c>
      <c r="D15" s="12" t="s">
        <v>22</v>
      </c>
      <c r="E15" s="12" t="s">
        <v>8</v>
      </c>
      <c r="F15" s="12" t="s">
        <v>8</v>
      </c>
      <c r="G15" s="12" t="s">
        <v>7</v>
      </c>
      <c r="H15" s="12" t="s">
        <v>7</v>
      </c>
      <c r="I15" s="12" t="s">
        <v>9</v>
      </c>
      <c r="J15" s="16" t="s">
        <v>23</v>
      </c>
      <c r="K15" s="17">
        <f>+K16+K20</f>
        <v>15156500</v>
      </c>
      <c r="L15" s="18">
        <f t="shared" si="0"/>
        <v>1.8812594725951888E-3</v>
      </c>
      <c r="M15" s="114"/>
      <c r="N15" s="115"/>
      <c r="O15" s="115"/>
      <c r="P15" s="119"/>
      <c r="Q15" s="119"/>
      <c r="R15" s="119"/>
    </row>
    <row r="16" spans="1:18" x14ac:dyDescent="0.25">
      <c r="A16" s="12" t="s">
        <v>6</v>
      </c>
      <c r="B16" s="12" t="s">
        <v>11</v>
      </c>
      <c r="C16" s="12" t="s">
        <v>6</v>
      </c>
      <c r="D16" s="12" t="s">
        <v>22</v>
      </c>
      <c r="E16" s="12" t="s">
        <v>24</v>
      </c>
      <c r="F16" s="12" t="s">
        <v>8</v>
      </c>
      <c r="G16" s="12" t="s">
        <v>7</v>
      </c>
      <c r="H16" s="12" t="s">
        <v>7</v>
      </c>
      <c r="I16" s="12" t="s">
        <v>9</v>
      </c>
      <c r="J16" s="16" t="s">
        <v>25</v>
      </c>
      <c r="K16" s="17">
        <f>K17</f>
        <v>9156500</v>
      </c>
      <c r="L16" s="18">
        <f t="shared" si="0"/>
        <v>1.1365257388458976E-3</v>
      </c>
      <c r="M16" s="114"/>
      <c r="N16" s="115"/>
      <c r="O16" s="115"/>
      <c r="P16" s="119"/>
      <c r="Q16" s="119"/>
      <c r="R16" s="119"/>
    </row>
    <row r="17" spans="1:18" x14ac:dyDescent="0.25">
      <c r="A17" s="19" t="s">
        <v>6</v>
      </c>
      <c r="B17" s="19" t="s">
        <v>11</v>
      </c>
      <c r="C17" s="19" t="s">
        <v>6</v>
      </c>
      <c r="D17" s="19" t="s">
        <v>22</v>
      </c>
      <c r="E17" s="19" t="s">
        <v>24</v>
      </c>
      <c r="F17" s="19" t="s">
        <v>26</v>
      </c>
      <c r="G17" s="19" t="s">
        <v>7</v>
      </c>
      <c r="H17" s="19" t="s">
        <v>7</v>
      </c>
      <c r="I17" s="19" t="s">
        <v>9</v>
      </c>
      <c r="J17" s="16" t="s">
        <v>27</v>
      </c>
      <c r="K17" s="24">
        <f>SUM(K18:K19)</f>
        <v>9156500</v>
      </c>
      <c r="L17" s="18">
        <f t="shared" si="0"/>
        <v>1.1365257388458976E-3</v>
      </c>
      <c r="M17" s="120"/>
      <c r="N17" s="121"/>
      <c r="O17" s="121"/>
      <c r="P17" s="110"/>
      <c r="Q17" s="110"/>
      <c r="R17" s="110"/>
    </row>
    <row r="18" spans="1:18" x14ac:dyDescent="0.25">
      <c r="A18" s="25" t="s">
        <v>6</v>
      </c>
      <c r="B18" s="25" t="s">
        <v>11</v>
      </c>
      <c r="C18" s="25" t="s">
        <v>6</v>
      </c>
      <c r="D18" s="25" t="s">
        <v>22</v>
      </c>
      <c r="E18" s="25" t="s">
        <v>24</v>
      </c>
      <c r="F18" s="25" t="s">
        <v>26</v>
      </c>
      <c r="G18" s="25" t="s">
        <v>7</v>
      </c>
      <c r="H18" s="25" t="s">
        <v>7</v>
      </c>
      <c r="I18" s="25" t="s">
        <v>17</v>
      </c>
      <c r="J18" s="26" t="s">
        <v>28</v>
      </c>
      <c r="K18" s="24">
        <f>+'[1]GRUPOS-INGRESOS 2023'!B57-K19</f>
        <v>8572500</v>
      </c>
      <c r="L18" s="18">
        <f t="shared" si="0"/>
        <v>1.0640383220943E-3</v>
      </c>
      <c r="M18" s="120"/>
      <c r="N18" s="121"/>
      <c r="O18" s="121"/>
      <c r="P18" s="110"/>
      <c r="Q18" s="110"/>
      <c r="R18" s="110"/>
    </row>
    <row r="19" spans="1:18" x14ac:dyDescent="0.25">
      <c r="A19" s="25" t="s">
        <v>6</v>
      </c>
      <c r="B19" s="25" t="s">
        <v>11</v>
      </c>
      <c r="C19" s="25" t="s">
        <v>6</v>
      </c>
      <c r="D19" s="25" t="s">
        <v>22</v>
      </c>
      <c r="E19" s="25" t="s">
        <v>24</v>
      </c>
      <c r="F19" s="25" t="s">
        <v>26</v>
      </c>
      <c r="G19" s="25" t="s">
        <v>7</v>
      </c>
      <c r="H19" s="25" t="s">
        <v>7</v>
      </c>
      <c r="I19" s="25" t="s">
        <v>29</v>
      </c>
      <c r="J19" s="26" t="s">
        <v>30</v>
      </c>
      <c r="K19" s="24">
        <f>+'[1]GRUPOS-INGRESOS 2023'!B39</f>
        <v>584000</v>
      </c>
      <c r="L19" s="18">
        <f t="shared" si="0"/>
        <v>7.2487416751597681E-5</v>
      </c>
      <c r="M19" s="120"/>
      <c r="N19" s="121"/>
      <c r="O19" s="121"/>
      <c r="P19" s="110"/>
      <c r="Q19" s="110"/>
      <c r="R19" s="110"/>
    </row>
    <row r="20" spans="1:18" x14ac:dyDescent="0.25">
      <c r="A20" s="19" t="s">
        <v>6</v>
      </c>
      <c r="B20" s="19" t="s">
        <v>11</v>
      </c>
      <c r="C20" s="19" t="s">
        <v>6</v>
      </c>
      <c r="D20" s="19" t="s">
        <v>22</v>
      </c>
      <c r="E20" s="19" t="s">
        <v>31</v>
      </c>
      <c r="F20" s="19" t="s">
        <v>8</v>
      </c>
      <c r="G20" s="19" t="s">
        <v>7</v>
      </c>
      <c r="H20" s="19" t="s">
        <v>7</v>
      </c>
      <c r="I20" s="19" t="s">
        <v>9</v>
      </c>
      <c r="J20" s="16" t="s">
        <v>32</v>
      </c>
      <c r="K20" s="24">
        <f>+K21</f>
        <v>6000000</v>
      </c>
      <c r="L20" s="18">
        <f t="shared" si="0"/>
        <v>7.4473373374929128E-4</v>
      </c>
      <c r="M20" s="114"/>
      <c r="N20" s="115"/>
      <c r="O20" s="115"/>
      <c r="P20" s="110"/>
      <c r="Q20" s="110"/>
      <c r="R20" s="110"/>
    </row>
    <row r="21" spans="1:18" x14ac:dyDescent="0.25">
      <c r="A21" s="19" t="s">
        <v>6</v>
      </c>
      <c r="B21" s="19" t="s">
        <v>11</v>
      </c>
      <c r="C21" s="19" t="s">
        <v>6</v>
      </c>
      <c r="D21" s="19" t="s">
        <v>22</v>
      </c>
      <c r="E21" s="19" t="s">
        <v>31</v>
      </c>
      <c r="F21" s="19" t="s">
        <v>24</v>
      </c>
      <c r="G21" s="19" t="s">
        <v>7</v>
      </c>
      <c r="H21" s="19" t="s">
        <v>7</v>
      </c>
      <c r="I21" s="19" t="s">
        <v>9</v>
      </c>
      <c r="J21" s="16" t="s">
        <v>33</v>
      </c>
      <c r="K21" s="24">
        <f>+'[1]GRUPOS-INGRESOS 2023'!F17</f>
        <v>6000000</v>
      </c>
      <c r="L21" s="18">
        <f t="shared" si="0"/>
        <v>7.4473373374929128E-4</v>
      </c>
      <c r="M21" s="120"/>
      <c r="N21" s="121"/>
      <c r="O21" s="121"/>
      <c r="P21" s="110"/>
      <c r="Q21" s="110"/>
      <c r="R21" s="110"/>
    </row>
    <row r="22" spans="1:18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6"/>
      <c r="K22" s="24"/>
      <c r="L22" s="18">
        <f t="shared" si="0"/>
        <v>0</v>
      </c>
      <c r="M22" s="120"/>
      <c r="N22" s="121"/>
      <c r="O22" s="121"/>
      <c r="P22" s="110"/>
      <c r="Q22" s="110"/>
      <c r="R22" s="110"/>
    </row>
    <row r="23" spans="1:18" x14ac:dyDescent="0.25">
      <c r="A23" s="12" t="s">
        <v>6</v>
      </c>
      <c r="B23" s="12" t="s">
        <v>11</v>
      </c>
      <c r="C23" s="12" t="s">
        <v>6</v>
      </c>
      <c r="D23" s="12" t="s">
        <v>11</v>
      </c>
      <c r="E23" s="12" t="s">
        <v>8</v>
      </c>
      <c r="F23" s="12" t="s">
        <v>8</v>
      </c>
      <c r="G23" s="12" t="s">
        <v>7</v>
      </c>
      <c r="H23" s="12" t="s">
        <v>7</v>
      </c>
      <c r="I23" s="12" t="s">
        <v>9</v>
      </c>
      <c r="J23" s="16" t="s">
        <v>34</v>
      </c>
      <c r="K23" s="17">
        <f>K24+K28</f>
        <v>1588872934</v>
      </c>
      <c r="L23" s="18">
        <f t="shared" si="0"/>
        <v>0.1972145454318352</v>
      </c>
      <c r="M23" s="114"/>
      <c r="N23" s="115"/>
      <c r="O23" s="115"/>
      <c r="P23" s="123"/>
      <c r="Q23" s="119"/>
      <c r="R23" s="119"/>
    </row>
    <row r="24" spans="1:18" ht="26.25" x14ac:dyDescent="0.25">
      <c r="A24" s="12" t="s">
        <v>6</v>
      </c>
      <c r="B24" s="12" t="s">
        <v>11</v>
      </c>
      <c r="C24" s="12" t="s">
        <v>6</v>
      </c>
      <c r="D24" s="12" t="s">
        <v>11</v>
      </c>
      <c r="E24" s="12" t="s">
        <v>24</v>
      </c>
      <c r="F24" s="12" t="s">
        <v>8</v>
      </c>
      <c r="G24" s="12" t="s">
        <v>7</v>
      </c>
      <c r="H24" s="12" t="s">
        <v>7</v>
      </c>
      <c r="I24" s="12" t="s">
        <v>9</v>
      </c>
      <c r="J24" s="15" t="s">
        <v>35</v>
      </c>
      <c r="K24" s="14">
        <f>+K25</f>
        <v>83881200</v>
      </c>
      <c r="L24" s="11">
        <f t="shared" si="0"/>
        <v>1.0411526544561843E-2</v>
      </c>
      <c r="M24" s="114"/>
      <c r="N24" s="115"/>
      <c r="O24" s="115"/>
      <c r="P24" s="118"/>
      <c r="Q24" s="119"/>
      <c r="R24" s="119"/>
    </row>
    <row r="25" spans="1:18" ht="26.25" x14ac:dyDescent="0.25">
      <c r="A25" s="19" t="s">
        <v>6</v>
      </c>
      <c r="B25" s="19" t="s">
        <v>11</v>
      </c>
      <c r="C25" s="19" t="s">
        <v>6</v>
      </c>
      <c r="D25" s="19" t="s">
        <v>11</v>
      </c>
      <c r="E25" s="19" t="s">
        <v>24</v>
      </c>
      <c r="F25" s="19" t="s">
        <v>26</v>
      </c>
      <c r="G25" s="19" t="s">
        <v>7</v>
      </c>
      <c r="H25" s="19" t="s">
        <v>7</v>
      </c>
      <c r="I25" s="19" t="s">
        <v>9</v>
      </c>
      <c r="J25" s="23" t="s">
        <v>36</v>
      </c>
      <c r="K25" s="27">
        <f>+K26</f>
        <v>83881200</v>
      </c>
      <c r="L25" s="18">
        <f t="shared" si="0"/>
        <v>1.0411526544561843E-2</v>
      </c>
      <c r="M25" s="120"/>
      <c r="N25" s="121"/>
      <c r="O25" s="121"/>
      <c r="P25" s="119"/>
      <c r="Q25" s="119"/>
      <c r="R25" s="119"/>
    </row>
    <row r="26" spans="1:18" x14ac:dyDescent="0.25">
      <c r="A26" s="19" t="s">
        <v>6</v>
      </c>
      <c r="B26" s="19" t="s">
        <v>11</v>
      </c>
      <c r="C26" s="19" t="s">
        <v>6</v>
      </c>
      <c r="D26" s="19" t="s">
        <v>11</v>
      </c>
      <c r="E26" s="19" t="s">
        <v>24</v>
      </c>
      <c r="F26" s="19" t="s">
        <v>26</v>
      </c>
      <c r="G26" s="19" t="s">
        <v>7</v>
      </c>
      <c r="H26" s="19" t="s">
        <v>7</v>
      </c>
      <c r="I26" s="107" t="s">
        <v>17</v>
      </c>
      <c r="J26" s="28" t="s">
        <v>37</v>
      </c>
      <c r="K26" s="17">
        <f>+'[1]GRUPOS-INGRESOS 2023'!B64</f>
        <v>83881200</v>
      </c>
      <c r="L26" s="18">
        <f t="shared" si="0"/>
        <v>1.0411526544561843E-2</v>
      </c>
      <c r="M26" s="120"/>
      <c r="N26" s="121"/>
      <c r="O26" s="121"/>
      <c r="P26" s="119"/>
      <c r="Q26" s="119"/>
      <c r="R26" s="119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28"/>
      <c r="K27" s="14"/>
      <c r="L27" s="18">
        <f t="shared" si="0"/>
        <v>0</v>
      </c>
      <c r="M27" s="120"/>
      <c r="N27" s="121"/>
      <c r="O27" s="121"/>
      <c r="P27" s="119"/>
      <c r="Q27" s="119"/>
      <c r="R27" s="119"/>
    </row>
    <row r="28" spans="1:18" ht="26.25" x14ac:dyDescent="0.25">
      <c r="A28" s="12" t="s">
        <v>6</v>
      </c>
      <c r="B28" s="12" t="s">
        <v>11</v>
      </c>
      <c r="C28" s="12" t="s">
        <v>6</v>
      </c>
      <c r="D28" s="12" t="s">
        <v>11</v>
      </c>
      <c r="E28" s="12" t="s">
        <v>38</v>
      </c>
      <c r="F28" s="12" t="s">
        <v>8</v>
      </c>
      <c r="G28" s="12" t="s">
        <v>7</v>
      </c>
      <c r="H28" s="12" t="s">
        <v>7</v>
      </c>
      <c r="I28" s="12" t="s">
        <v>9</v>
      </c>
      <c r="J28" s="15" t="s">
        <v>39</v>
      </c>
      <c r="K28" s="14">
        <f>K42+K29</f>
        <v>1504991734</v>
      </c>
      <c r="L28" s="11">
        <f t="shared" si="0"/>
        <v>0.18680301888727338</v>
      </c>
      <c r="M28" s="114"/>
      <c r="N28" s="115"/>
      <c r="O28" s="115"/>
      <c r="P28" s="123"/>
      <c r="Q28" s="119"/>
      <c r="R28" s="117"/>
    </row>
    <row r="29" spans="1:18" x14ac:dyDescent="0.25">
      <c r="A29" s="29" t="s">
        <v>6</v>
      </c>
      <c r="B29" s="29" t="s">
        <v>11</v>
      </c>
      <c r="C29" s="29" t="s">
        <v>6</v>
      </c>
      <c r="D29" s="29" t="s">
        <v>11</v>
      </c>
      <c r="E29" s="29" t="s">
        <v>38</v>
      </c>
      <c r="F29" s="29" t="s">
        <v>26</v>
      </c>
      <c r="G29" s="29" t="s">
        <v>7</v>
      </c>
      <c r="H29" s="29" t="s">
        <v>7</v>
      </c>
      <c r="I29" s="29" t="s">
        <v>9</v>
      </c>
      <c r="J29" s="16" t="s">
        <v>40</v>
      </c>
      <c r="K29" s="17">
        <f>SUM(K30:K41)</f>
        <v>1131397774</v>
      </c>
      <c r="L29" s="30">
        <f t="shared" si="0"/>
        <v>0.14043168143110948</v>
      </c>
      <c r="M29" s="124"/>
      <c r="N29" s="125"/>
      <c r="O29" s="125"/>
      <c r="P29" s="117"/>
      <c r="Q29" s="119"/>
      <c r="R29" s="117"/>
    </row>
    <row r="30" spans="1:18" x14ac:dyDescent="0.25">
      <c r="A30" s="19" t="s">
        <v>6</v>
      </c>
      <c r="B30" s="19" t="s">
        <v>11</v>
      </c>
      <c r="C30" s="19" t="s">
        <v>6</v>
      </c>
      <c r="D30" s="19" t="s">
        <v>11</v>
      </c>
      <c r="E30" s="19" t="s">
        <v>38</v>
      </c>
      <c r="F30" s="19" t="s">
        <v>26</v>
      </c>
      <c r="G30" s="19" t="s">
        <v>7</v>
      </c>
      <c r="H30" s="19" t="s">
        <v>7</v>
      </c>
      <c r="I30" s="19" t="s">
        <v>17</v>
      </c>
      <c r="J30" s="16" t="s">
        <v>41</v>
      </c>
      <c r="K30" s="17">
        <f>+'[1]GRUPOS-INGRESOS 2023-2'!G26</f>
        <v>212552664</v>
      </c>
      <c r="L30" s="18">
        <f t="shared" si="0"/>
        <v>2.6382523179846427E-2</v>
      </c>
      <c r="M30" s="121"/>
      <c r="N30" s="121"/>
      <c r="O30" s="121"/>
      <c r="P30" s="126"/>
      <c r="Q30" s="117"/>
      <c r="R30" s="119"/>
    </row>
    <row r="31" spans="1:18" x14ac:dyDescent="0.25">
      <c r="A31" s="19" t="s">
        <v>6</v>
      </c>
      <c r="B31" s="19" t="s">
        <v>11</v>
      </c>
      <c r="C31" s="19" t="s">
        <v>6</v>
      </c>
      <c r="D31" s="19" t="s">
        <v>11</v>
      </c>
      <c r="E31" s="19" t="s">
        <v>38</v>
      </c>
      <c r="F31" s="19" t="s">
        <v>26</v>
      </c>
      <c r="G31" s="19" t="s">
        <v>7</v>
      </c>
      <c r="H31" s="19" t="s">
        <v>7</v>
      </c>
      <c r="I31" s="19" t="s">
        <v>29</v>
      </c>
      <c r="J31" s="16" t="s">
        <v>42</v>
      </c>
      <c r="K31" s="17">
        <f>+'[1]GRUPOS-INGRESOS 2023-2'!G32</f>
        <v>124957750</v>
      </c>
      <c r="L31" s="18">
        <f t="shared" si="0"/>
        <v>1.5510041953068416E-2</v>
      </c>
      <c r="M31" s="121"/>
      <c r="N31" s="121"/>
      <c r="O31" s="121"/>
      <c r="P31" s="117"/>
      <c r="Q31" s="119"/>
      <c r="R31" s="119"/>
    </row>
    <row r="32" spans="1:18" x14ac:dyDescent="0.25">
      <c r="A32" s="19" t="s">
        <v>6</v>
      </c>
      <c r="B32" s="19" t="s">
        <v>11</v>
      </c>
      <c r="C32" s="19" t="s">
        <v>6</v>
      </c>
      <c r="D32" s="19" t="s">
        <v>11</v>
      </c>
      <c r="E32" s="19" t="s">
        <v>38</v>
      </c>
      <c r="F32" s="19" t="s">
        <v>26</v>
      </c>
      <c r="G32" s="19" t="s">
        <v>7</v>
      </c>
      <c r="H32" s="19" t="s">
        <v>7</v>
      </c>
      <c r="I32" s="19" t="s">
        <v>43</v>
      </c>
      <c r="J32" s="16" t="s">
        <v>44</v>
      </c>
      <c r="K32" s="31">
        <f>+'[1]GRUPOS-INGRESOS 2023-2'!G55</f>
        <v>97443800</v>
      </c>
      <c r="L32" s="18">
        <f t="shared" si="0"/>
        <v>1.2094947500786532E-2</v>
      </c>
      <c r="M32" s="121"/>
      <c r="N32" s="121"/>
      <c r="O32" s="121"/>
      <c r="P32" s="123"/>
      <c r="Q32" s="119"/>
      <c r="R32" s="119"/>
    </row>
    <row r="33" spans="1:19" x14ac:dyDescent="0.25">
      <c r="A33" s="19" t="s">
        <v>6</v>
      </c>
      <c r="B33" s="19" t="s">
        <v>11</v>
      </c>
      <c r="C33" s="19" t="s">
        <v>6</v>
      </c>
      <c r="D33" s="19" t="s">
        <v>11</v>
      </c>
      <c r="E33" s="19" t="s">
        <v>38</v>
      </c>
      <c r="F33" s="19" t="s">
        <v>26</v>
      </c>
      <c r="G33" s="19" t="s">
        <v>7</v>
      </c>
      <c r="H33" s="19" t="s">
        <v>7</v>
      </c>
      <c r="I33" s="19" t="s">
        <v>45</v>
      </c>
      <c r="J33" s="16" t="s">
        <v>46</v>
      </c>
      <c r="K33" s="17">
        <f>+'[1]GRUPOS-INGRESOS 2023-2'!G78</f>
        <v>10923000</v>
      </c>
      <c r="L33" s="18">
        <f t="shared" si="0"/>
        <v>1.3557877622905848E-3</v>
      </c>
      <c r="M33" s="121"/>
      <c r="N33" s="121"/>
      <c r="O33" s="121"/>
      <c r="P33" s="119"/>
      <c r="Q33" s="119"/>
      <c r="R33" s="119"/>
    </row>
    <row r="34" spans="1:19" x14ac:dyDescent="0.25">
      <c r="A34" s="19" t="s">
        <v>6</v>
      </c>
      <c r="B34" s="19" t="s">
        <v>11</v>
      </c>
      <c r="C34" s="19" t="s">
        <v>6</v>
      </c>
      <c r="D34" s="19" t="s">
        <v>11</v>
      </c>
      <c r="E34" s="19" t="s">
        <v>38</v>
      </c>
      <c r="F34" s="19" t="s">
        <v>26</v>
      </c>
      <c r="G34" s="19" t="s">
        <v>7</v>
      </c>
      <c r="H34" s="19" t="s">
        <v>7</v>
      </c>
      <c r="I34" s="19" t="s">
        <v>47</v>
      </c>
      <c r="J34" s="16" t="s">
        <v>48</v>
      </c>
      <c r="K34" s="17">
        <f>+'[1]GRUPOS-INGRESOS 2023-2'!G91</f>
        <v>247980900</v>
      </c>
      <c r="L34" s="18">
        <f t="shared" si="0"/>
        <v>3.077995692591827E-2</v>
      </c>
      <c r="M34" s="121"/>
      <c r="N34" s="121"/>
      <c r="O34" s="121"/>
      <c r="P34" s="123"/>
      <c r="Q34" s="119"/>
      <c r="R34" s="119"/>
    </row>
    <row r="35" spans="1:19" x14ac:dyDescent="0.25">
      <c r="A35" s="19" t="s">
        <v>6</v>
      </c>
      <c r="B35" s="19" t="s">
        <v>11</v>
      </c>
      <c r="C35" s="19" t="s">
        <v>6</v>
      </c>
      <c r="D35" s="19" t="s">
        <v>11</v>
      </c>
      <c r="E35" s="19" t="s">
        <v>38</v>
      </c>
      <c r="F35" s="19" t="s">
        <v>26</v>
      </c>
      <c r="G35" s="19" t="s">
        <v>7</v>
      </c>
      <c r="H35" s="19" t="s">
        <v>7</v>
      </c>
      <c r="I35" s="19" t="s">
        <v>49</v>
      </c>
      <c r="J35" s="16" t="s">
        <v>50</v>
      </c>
      <c r="K35" s="17">
        <f>+'[1]GRUPOS-INGRESOS 2023-2'!G71</f>
        <v>57136002</v>
      </c>
      <c r="L35" s="18">
        <f t="shared" si="0"/>
        <v>7.0918513501611619E-3</v>
      </c>
      <c r="M35" s="121"/>
      <c r="N35" s="121"/>
      <c r="O35" s="121"/>
      <c r="P35" s="117"/>
      <c r="Q35" s="117"/>
      <c r="R35" s="119"/>
    </row>
    <row r="36" spans="1:19" x14ac:dyDescent="0.25">
      <c r="A36" s="19" t="s">
        <v>6</v>
      </c>
      <c r="B36" s="19" t="s">
        <v>11</v>
      </c>
      <c r="C36" s="19" t="s">
        <v>6</v>
      </c>
      <c r="D36" s="19" t="s">
        <v>11</v>
      </c>
      <c r="E36" s="19" t="s">
        <v>38</v>
      </c>
      <c r="F36" s="19" t="s">
        <v>26</v>
      </c>
      <c r="G36" s="19" t="s">
        <v>7</v>
      </c>
      <c r="H36" s="19" t="s">
        <v>7</v>
      </c>
      <c r="I36" s="19" t="s">
        <v>51</v>
      </c>
      <c r="J36" s="16" t="s">
        <v>52</v>
      </c>
      <c r="K36" s="17">
        <f>+'[1]GRUPOS-INGRESOS 2023-2'!G65</f>
        <v>32319900</v>
      </c>
      <c r="L36" s="18">
        <f t="shared" si="0"/>
        <v>4.0116199669006196E-3</v>
      </c>
      <c r="M36" s="121"/>
      <c r="N36" s="121"/>
      <c r="O36" s="121"/>
      <c r="P36" s="119"/>
      <c r="Q36" s="119"/>
      <c r="R36" s="119"/>
    </row>
    <row r="37" spans="1:19" x14ac:dyDescent="0.25">
      <c r="A37" s="19" t="s">
        <v>6</v>
      </c>
      <c r="B37" s="19" t="s">
        <v>11</v>
      </c>
      <c r="C37" s="19" t="s">
        <v>6</v>
      </c>
      <c r="D37" s="19" t="s">
        <v>11</v>
      </c>
      <c r="E37" s="19" t="s">
        <v>38</v>
      </c>
      <c r="F37" s="19" t="s">
        <v>26</v>
      </c>
      <c r="G37" s="19" t="s">
        <v>7</v>
      </c>
      <c r="H37" s="19" t="s">
        <v>7</v>
      </c>
      <c r="I37" s="19" t="s">
        <v>53</v>
      </c>
      <c r="J37" s="16" t="s">
        <v>54</v>
      </c>
      <c r="K37" s="17">
        <f>+'[1]GRUPOS-INGRESOS 2023-2'!G103</f>
        <v>4203100</v>
      </c>
      <c r="L37" s="18">
        <f t="shared" si="0"/>
        <v>5.216983927202744E-4</v>
      </c>
      <c r="M37" s="121"/>
      <c r="N37" s="121"/>
      <c r="O37" s="121"/>
      <c r="P37" s="119"/>
      <c r="Q37" s="119"/>
      <c r="R37" s="119"/>
    </row>
    <row r="38" spans="1:19" x14ac:dyDescent="0.25">
      <c r="A38" s="19" t="s">
        <v>6</v>
      </c>
      <c r="B38" s="19" t="s">
        <v>11</v>
      </c>
      <c r="C38" s="19" t="s">
        <v>6</v>
      </c>
      <c r="D38" s="19" t="s">
        <v>11</v>
      </c>
      <c r="E38" s="19" t="s">
        <v>38</v>
      </c>
      <c r="F38" s="19" t="s">
        <v>26</v>
      </c>
      <c r="G38" s="19" t="s">
        <v>7</v>
      </c>
      <c r="H38" s="19" t="s">
        <v>7</v>
      </c>
      <c r="I38" s="19" t="s">
        <v>55</v>
      </c>
      <c r="J38" s="16" t="s">
        <v>56</v>
      </c>
      <c r="K38" s="17">
        <f>+'[1]GRUPOS-INGRESOS 2023'!B101</f>
        <v>343880658</v>
      </c>
      <c r="L38" s="18">
        <f t="shared" si="0"/>
        <v>4.2683254399417184E-2</v>
      </c>
      <c r="M38" s="120"/>
      <c r="N38" s="121"/>
      <c r="O38" s="121"/>
      <c r="P38" s="119"/>
      <c r="Q38" s="119"/>
      <c r="R38" s="119"/>
    </row>
    <row r="39" spans="1:19" x14ac:dyDescent="0.25">
      <c r="A39" s="19" t="s">
        <v>6</v>
      </c>
      <c r="B39" s="19" t="s">
        <v>11</v>
      </c>
      <c r="C39" s="19" t="s">
        <v>6</v>
      </c>
      <c r="D39" s="19" t="s">
        <v>11</v>
      </c>
      <c r="E39" s="19" t="s">
        <v>38</v>
      </c>
      <c r="F39" s="19" t="s">
        <v>26</v>
      </c>
      <c r="G39" s="19" t="s">
        <v>7</v>
      </c>
      <c r="H39" s="19" t="s">
        <v>7</v>
      </c>
      <c r="I39" s="19" t="s">
        <v>57</v>
      </c>
      <c r="J39" s="16" t="s">
        <v>58</v>
      </c>
      <c r="K39" s="17"/>
      <c r="L39" s="18">
        <f t="shared" si="0"/>
        <v>0</v>
      </c>
      <c r="M39" s="120"/>
      <c r="N39" s="121"/>
      <c r="O39" s="121"/>
      <c r="P39" s="34"/>
      <c r="Q39" s="35"/>
      <c r="R39" s="32"/>
      <c r="S39" s="33"/>
    </row>
    <row r="40" spans="1:19" x14ac:dyDescent="0.25">
      <c r="A40" s="19" t="s">
        <v>6</v>
      </c>
      <c r="B40" s="19" t="s">
        <v>11</v>
      </c>
      <c r="C40" s="19" t="s">
        <v>6</v>
      </c>
      <c r="D40" s="19" t="s">
        <v>11</v>
      </c>
      <c r="E40" s="19" t="s">
        <v>38</v>
      </c>
      <c r="F40" s="19" t="s">
        <v>26</v>
      </c>
      <c r="G40" s="19" t="s">
        <v>7</v>
      </c>
      <c r="H40" s="19" t="s">
        <v>7</v>
      </c>
      <c r="I40" s="19" t="s">
        <v>59</v>
      </c>
      <c r="J40" s="16" t="s">
        <v>60</v>
      </c>
      <c r="K40" s="17">
        <v>0</v>
      </c>
      <c r="L40" s="18"/>
      <c r="M40" s="120"/>
      <c r="N40" s="121"/>
      <c r="O40" s="121"/>
      <c r="P40" s="34"/>
      <c r="Q40" s="35"/>
      <c r="R40" s="32"/>
      <c r="S40" s="33"/>
    </row>
    <row r="41" spans="1:19" x14ac:dyDescent="0.25">
      <c r="A41" s="19" t="s">
        <v>6</v>
      </c>
      <c r="B41" s="19" t="s">
        <v>11</v>
      </c>
      <c r="C41" s="19" t="s">
        <v>6</v>
      </c>
      <c r="D41" s="19" t="s">
        <v>11</v>
      </c>
      <c r="E41" s="19" t="s">
        <v>38</v>
      </c>
      <c r="F41" s="19" t="s">
        <v>26</v>
      </c>
      <c r="G41" s="19" t="s">
        <v>7</v>
      </c>
      <c r="H41" s="19" t="s">
        <v>7</v>
      </c>
      <c r="I41" s="19" t="s">
        <v>61</v>
      </c>
      <c r="J41" s="16" t="s">
        <v>62</v>
      </c>
      <c r="K41" s="17"/>
      <c r="L41" s="18">
        <f t="shared" ref="L41:L51" si="1">+K41/$K$100</f>
        <v>0</v>
      </c>
      <c r="M41" s="120"/>
      <c r="N41" s="121"/>
      <c r="O41" s="121"/>
      <c r="P41" s="117"/>
      <c r="Q41" s="119"/>
      <c r="R41" s="123"/>
    </row>
    <row r="42" spans="1:19" x14ac:dyDescent="0.25">
      <c r="A42" s="29" t="s">
        <v>6</v>
      </c>
      <c r="B42" s="29" t="s">
        <v>11</v>
      </c>
      <c r="C42" s="29" t="s">
        <v>6</v>
      </c>
      <c r="D42" s="29" t="s">
        <v>11</v>
      </c>
      <c r="E42" s="29" t="s">
        <v>38</v>
      </c>
      <c r="F42" s="29" t="s">
        <v>19</v>
      </c>
      <c r="G42" s="29" t="s">
        <v>7</v>
      </c>
      <c r="H42" s="29" t="s">
        <v>7</v>
      </c>
      <c r="I42" s="36" t="s">
        <v>9</v>
      </c>
      <c r="J42" s="16" t="s">
        <v>63</v>
      </c>
      <c r="K42" s="24">
        <f>+K43+K44+K52</f>
        <v>373593960</v>
      </c>
      <c r="L42" s="30">
        <f t="shared" si="1"/>
        <v>4.6371337456163897E-2</v>
      </c>
      <c r="M42" s="124"/>
      <c r="N42" s="125"/>
      <c r="O42" s="121"/>
      <c r="P42" s="127"/>
      <c r="Q42" s="127"/>
      <c r="R42" s="127"/>
    </row>
    <row r="43" spans="1:19" ht="26.25" x14ac:dyDescent="0.25">
      <c r="A43" s="19" t="s">
        <v>6</v>
      </c>
      <c r="B43" s="19" t="s">
        <v>11</v>
      </c>
      <c r="C43" s="19" t="s">
        <v>11</v>
      </c>
      <c r="D43" s="19" t="s">
        <v>11</v>
      </c>
      <c r="E43" s="19" t="s">
        <v>38</v>
      </c>
      <c r="F43" s="19" t="s">
        <v>19</v>
      </c>
      <c r="G43" s="107" t="s">
        <v>6</v>
      </c>
      <c r="H43" s="107" t="s">
        <v>7</v>
      </c>
      <c r="I43" s="107" t="s">
        <v>17</v>
      </c>
      <c r="J43" s="37" t="s">
        <v>64</v>
      </c>
      <c r="K43" s="24">
        <f>+'[1]GRUPOS-INGRESOS 2023'!B84</f>
        <v>74718792</v>
      </c>
      <c r="L43" s="18">
        <f t="shared" si="1"/>
        <v>9.2742674912327794E-3</v>
      </c>
      <c r="M43" s="120"/>
      <c r="N43" s="121"/>
      <c r="O43" s="121"/>
      <c r="P43" s="110"/>
      <c r="Q43" s="110"/>
      <c r="R43" s="110"/>
    </row>
    <row r="44" spans="1:19" ht="26.25" x14ac:dyDescent="0.25">
      <c r="A44" s="19" t="s">
        <v>6</v>
      </c>
      <c r="B44" s="19" t="s">
        <v>11</v>
      </c>
      <c r="C44" s="19" t="s">
        <v>11</v>
      </c>
      <c r="D44" s="19" t="s">
        <v>11</v>
      </c>
      <c r="E44" s="19" t="s">
        <v>38</v>
      </c>
      <c r="F44" s="19" t="s">
        <v>19</v>
      </c>
      <c r="G44" s="107" t="s">
        <v>22</v>
      </c>
      <c r="H44" s="107" t="s">
        <v>7</v>
      </c>
      <c r="I44" s="107"/>
      <c r="J44" s="37" t="s">
        <v>65</v>
      </c>
      <c r="K44" s="24">
        <f>SUM(K45:K51)</f>
        <v>298875168</v>
      </c>
      <c r="L44" s="18">
        <f t="shared" si="1"/>
        <v>3.7097069964931118E-2</v>
      </c>
      <c r="M44" s="120"/>
      <c r="N44" s="128"/>
      <c r="O44" s="121"/>
      <c r="P44" s="110"/>
      <c r="Q44" s="110"/>
      <c r="R44" s="110"/>
    </row>
    <row r="45" spans="1:19" x14ac:dyDescent="0.25">
      <c r="A45" s="19" t="s">
        <v>6</v>
      </c>
      <c r="B45" s="19" t="s">
        <v>11</v>
      </c>
      <c r="C45" s="19" t="s">
        <v>11</v>
      </c>
      <c r="D45" s="19" t="s">
        <v>11</v>
      </c>
      <c r="E45" s="19" t="s">
        <v>38</v>
      </c>
      <c r="F45" s="19" t="s">
        <v>19</v>
      </c>
      <c r="G45" s="107" t="s">
        <v>22</v>
      </c>
      <c r="H45" s="107" t="s">
        <v>22</v>
      </c>
      <c r="I45" s="107" t="s">
        <v>43</v>
      </c>
      <c r="J45" s="37" t="s">
        <v>66</v>
      </c>
      <c r="K45" s="38">
        <f>+'[1]GRUPOS-INGRESOS 2023'!B85</f>
        <v>93398490</v>
      </c>
      <c r="L45" s="18">
        <f t="shared" si="1"/>
        <v>1.1592834364040974E-2</v>
      </c>
      <c r="M45" s="128"/>
      <c r="N45" s="121"/>
      <c r="O45" s="121"/>
      <c r="P45" s="110"/>
      <c r="Q45" s="110"/>
      <c r="R45" s="110"/>
    </row>
    <row r="46" spans="1:19" x14ac:dyDescent="0.25">
      <c r="A46" s="19" t="s">
        <v>6</v>
      </c>
      <c r="B46" s="19" t="s">
        <v>11</v>
      </c>
      <c r="C46" s="19" t="s">
        <v>11</v>
      </c>
      <c r="D46" s="19" t="s">
        <v>11</v>
      </c>
      <c r="E46" s="19" t="s">
        <v>38</v>
      </c>
      <c r="F46" s="19" t="s">
        <v>19</v>
      </c>
      <c r="G46" s="107" t="s">
        <v>22</v>
      </c>
      <c r="H46" s="107" t="s">
        <v>11</v>
      </c>
      <c r="I46" s="107" t="s">
        <v>45</v>
      </c>
      <c r="J46" s="37" t="s">
        <v>67</v>
      </c>
      <c r="K46" s="38">
        <f>+'[1]GRUPOS-INGRESOS 2023'!B88</f>
        <v>93398490</v>
      </c>
      <c r="L46" s="18">
        <f t="shared" si="1"/>
        <v>1.1592834364040974E-2</v>
      </c>
      <c r="M46" s="120"/>
      <c r="N46" s="121"/>
      <c r="O46" s="121"/>
      <c r="P46" s="110"/>
      <c r="Q46" s="110"/>
      <c r="R46" s="110"/>
    </row>
    <row r="47" spans="1:19" x14ac:dyDescent="0.25">
      <c r="A47" s="19" t="s">
        <v>6</v>
      </c>
      <c r="B47" s="19" t="s">
        <v>11</v>
      </c>
      <c r="C47" s="19" t="s">
        <v>11</v>
      </c>
      <c r="D47" s="19" t="s">
        <v>11</v>
      </c>
      <c r="E47" s="19" t="s">
        <v>38</v>
      </c>
      <c r="F47" s="19" t="s">
        <v>19</v>
      </c>
      <c r="G47" s="107" t="s">
        <v>22</v>
      </c>
      <c r="H47" s="107" t="s">
        <v>68</v>
      </c>
      <c r="I47" s="107" t="s">
        <v>47</v>
      </c>
      <c r="J47" s="37" t="s">
        <v>69</v>
      </c>
      <c r="K47" s="38">
        <f>+'[1]GRUPOS-INGRESOS 2023'!B90</f>
        <v>37359396</v>
      </c>
      <c r="L47" s="18">
        <f t="shared" si="1"/>
        <v>4.6371337456163897E-3</v>
      </c>
      <c r="M47" s="120"/>
      <c r="N47" s="121"/>
      <c r="O47" s="121"/>
      <c r="P47" s="110"/>
      <c r="Q47" s="110"/>
      <c r="R47" s="110"/>
    </row>
    <row r="48" spans="1:19" x14ac:dyDescent="0.25">
      <c r="A48" s="19" t="s">
        <v>6</v>
      </c>
      <c r="B48" s="19" t="s">
        <v>11</v>
      </c>
      <c r="C48" s="19" t="s">
        <v>11</v>
      </c>
      <c r="D48" s="19" t="s">
        <v>11</v>
      </c>
      <c r="E48" s="19" t="s">
        <v>38</v>
      </c>
      <c r="F48" s="19" t="s">
        <v>19</v>
      </c>
      <c r="G48" s="107" t="s">
        <v>22</v>
      </c>
      <c r="H48" s="107" t="s">
        <v>70</v>
      </c>
      <c r="I48" s="107" t="s">
        <v>49</v>
      </c>
      <c r="J48" s="37" t="s">
        <v>71</v>
      </c>
      <c r="K48" s="38">
        <f>+'[1]GRUPOS-INGRESOS 2023'!B91</f>
        <v>18679698</v>
      </c>
      <c r="L48" s="18">
        <f t="shared" si="1"/>
        <v>2.3185668728081948E-3</v>
      </c>
      <c r="M48" s="120"/>
      <c r="N48" s="121"/>
      <c r="O48" s="121"/>
      <c r="P48" s="110"/>
      <c r="Q48" s="110"/>
      <c r="R48" s="110"/>
    </row>
    <row r="49" spans="1:18" x14ac:dyDescent="0.25">
      <c r="A49" s="19" t="s">
        <v>6</v>
      </c>
      <c r="B49" s="19" t="s">
        <v>11</v>
      </c>
      <c r="C49" s="19" t="s">
        <v>11</v>
      </c>
      <c r="D49" s="19" t="s">
        <v>11</v>
      </c>
      <c r="E49" s="19" t="s">
        <v>38</v>
      </c>
      <c r="F49" s="19" t="s">
        <v>19</v>
      </c>
      <c r="G49" s="107" t="s">
        <v>22</v>
      </c>
      <c r="H49" s="107" t="s">
        <v>72</v>
      </c>
      <c r="I49" s="107" t="s">
        <v>51</v>
      </c>
      <c r="J49" s="37" t="s">
        <v>73</v>
      </c>
      <c r="K49" s="38">
        <f>+'[1]GRUPOS-INGRESOS 2023'!B89</f>
        <v>18679698</v>
      </c>
      <c r="L49" s="18">
        <f t="shared" si="1"/>
        <v>2.3185668728081948E-3</v>
      </c>
      <c r="M49" s="120"/>
      <c r="N49" s="121"/>
      <c r="O49" s="121"/>
      <c r="P49" s="110"/>
      <c r="Q49" s="110"/>
      <c r="R49" s="110"/>
    </row>
    <row r="50" spans="1:18" x14ac:dyDescent="0.25">
      <c r="A50" s="19" t="s">
        <v>6</v>
      </c>
      <c r="B50" s="19" t="s">
        <v>11</v>
      </c>
      <c r="C50" s="19" t="s">
        <v>11</v>
      </c>
      <c r="D50" s="19" t="s">
        <v>11</v>
      </c>
      <c r="E50" s="19" t="s">
        <v>38</v>
      </c>
      <c r="F50" s="19" t="s">
        <v>19</v>
      </c>
      <c r="G50" s="107" t="s">
        <v>22</v>
      </c>
      <c r="H50" s="107" t="s">
        <v>72</v>
      </c>
      <c r="I50" s="107" t="s">
        <v>51</v>
      </c>
      <c r="J50" s="37" t="s">
        <v>74</v>
      </c>
      <c r="K50" s="38">
        <f>+'[1]GRUPOS-INGRESOS 2023'!B87</f>
        <v>18679698</v>
      </c>
      <c r="L50" s="18">
        <f t="shared" si="1"/>
        <v>2.3185668728081948E-3</v>
      </c>
      <c r="M50" s="120"/>
      <c r="N50" s="121"/>
      <c r="O50" s="121"/>
      <c r="P50" s="110"/>
      <c r="Q50" s="110"/>
      <c r="R50" s="110"/>
    </row>
    <row r="51" spans="1:18" x14ac:dyDescent="0.25">
      <c r="A51" s="19" t="s">
        <v>6</v>
      </c>
      <c r="B51" s="19" t="s">
        <v>11</v>
      </c>
      <c r="C51" s="19" t="s">
        <v>11</v>
      </c>
      <c r="D51" s="19" t="s">
        <v>11</v>
      </c>
      <c r="E51" s="19" t="s">
        <v>38</v>
      </c>
      <c r="F51" s="19" t="s">
        <v>19</v>
      </c>
      <c r="G51" s="107" t="s">
        <v>22</v>
      </c>
      <c r="H51" s="107" t="s">
        <v>72</v>
      </c>
      <c r="I51" s="107" t="s">
        <v>51</v>
      </c>
      <c r="J51" s="37" t="s">
        <v>75</v>
      </c>
      <c r="K51" s="38">
        <f>+'[1]GRUPOS-INGRESOS 2023'!B86</f>
        <v>18679698</v>
      </c>
      <c r="L51" s="18">
        <f t="shared" si="1"/>
        <v>2.3185668728081948E-3</v>
      </c>
      <c r="M51" s="120"/>
      <c r="N51" s="121"/>
      <c r="O51" s="121"/>
      <c r="P51" s="110"/>
      <c r="Q51" s="110"/>
      <c r="R51" s="110"/>
    </row>
    <row r="52" spans="1:18" ht="16.5" x14ac:dyDescent="0.3">
      <c r="A52" s="19" t="s">
        <v>6</v>
      </c>
      <c r="B52" s="19" t="s">
        <v>11</v>
      </c>
      <c r="C52" s="19" t="s">
        <v>11</v>
      </c>
      <c r="D52" s="19" t="s">
        <v>11</v>
      </c>
      <c r="E52" s="19" t="s">
        <v>38</v>
      </c>
      <c r="F52" s="19" t="s">
        <v>19</v>
      </c>
      <c r="G52" s="107" t="s">
        <v>11</v>
      </c>
      <c r="H52" s="107" t="s">
        <v>7</v>
      </c>
      <c r="I52" s="107"/>
      <c r="J52" s="39" t="s">
        <v>76</v>
      </c>
      <c r="K52" s="38">
        <v>0</v>
      </c>
      <c r="L52" s="18"/>
      <c r="M52" s="120"/>
      <c r="N52" s="121"/>
      <c r="O52" s="121"/>
      <c r="P52" s="110"/>
      <c r="Q52" s="110"/>
      <c r="R52" s="110"/>
    </row>
    <row r="53" spans="1:18" ht="16.5" x14ac:dyDescent="0.3">
      <c r="A53" s="19"/>
      <c r="B53" s="19"/>
      <c r="C53" s="19"/>
      <c r="D53" s="19"/>
      <c r="E53" s="19"/>
      <c r="F53" s="19"/>
      <c r="G53" s="107"/>
      <c r="H53" s="107"/>
      <c r="I53" s="107"/>
      <c r="J53" s="39"/>
      <c r="K53" s="38"/>
      <c r="L53" s="18"/>
      <c r="M53" s="120"/>
      <c r="N53" s="121"/>
      <c r="O53" s="121"/>
      <c r="P53" s="110"/>
      <c r="Q53" s="110"/>
      <c r="R53" s="110"/>
    </row>
    <row r="54" spans="1:18" s="40" customFormat="1" ht="12.75" x14ac:dyDescent="0.2">
      <c r="A54" s="12" t="s">
        <v>6</v>
      </c>
      <c r="B54" s="12" t="s">
        <v>11</v>
      </c>
      <c r="C54" s="12" t="s">
        <v>22</v>
      </c>
      <c r="D54" s="12" t="s">
        <v>7</v>
      </c>
      <c r="E54" s="12" t="s">
        <v>8</v>
      </c>
      <c r="F54" s="12" t="s">
        <v>8</v>
      </c>
      <c r="G54" s="12" t="s">
        <v>7</v>
      </c>
      <c r="H54" s="12" t="s">
        <v>7</v>
      </c>
      <c r="I54" s="12" t="s">
        <v>9</v>
      </c>
      <c r="J54" s="15" t="s">
        <v>77</v>
      </c>
      <c r="K54" s="14">
        <f>K55</f>
        <v>500000</v>
      </c>
      <c r="L54" s="11">
        <f>+K54/$K$100</f>
        <v>6.2061144479107607E-5</v>
      </c>
      <c r="M54" s="114"/>
      <c r="N54" s="115"/>
      <c r="O54" s="115"/>
      <c r="P54" s="119"/>
      <c r="Q54" s="119"/>
      <c r="R54" s="119"/>
    </row>
    <row r="55" spans="1:18" s="40" customFormat="1" ht="12.75" x14ac:dyDescent="0.2">
      <c r="A55" s="12" t="s">
        <v>6</v>
      </c>
      <c r="B55" s="12" t="s">
        <v>11</v>
      </c>
      <c r="C55" s="12" t="s">
        <v>22</v>
      </c>
      <c r="D55" s="12" t="s">
        <v>11</v>
      </c>
      <c r="E55" s="12" t="s">
        <v>8</v>
      </c>
      <c r="F55" s="12" t="s">
        <v>8</v>
      </c>
      <c r="G55" s="12" t="s">
        <v>7</v>
      </c>
      <c r="H55" s="12" t="s">
        <v>7</v>
      </c>
      <c r="I55" s="12" t="s">
        <v>9</v>
      </c>
      <c r="J55" s="15" t="s">
        <v>78</v>
      </c>
      <c r="K55" s="14">
        <f>K56+K59</f>
        <v>500000</v>
      </c>
      <c r="L55" s="11">
        <f>+K55/$K$100</f>
        <v>6.2061144479107607E-5</v>
      </c>
      <c r="M55" s="114"/>
      <c r="N55" s="115"/>
      <c r="O55" s="115"/>
      <c r="P55" s="119"/>
      <c r="Q55" s="119"/>
      <c r="R55" s="119"/>
    </row>
    <row r="56" spans="1:18" hidden="1" x14ac:dyDescent="0.25">
      <c r="A56" s="12" t="s">
        <v>6</v>
      </c>
      <c r="B56" s="12" t="s">
        <v>11</v>
      </c>
      <c r="C56" s="12" t="s">
        <v>22</v>
      </c>
      <c r="D56" s="12" t="s">
        <v>11</v>
      </c>
      <c r="E56" s="12" t="s">
        <v>38</v>
      </c>
      <c r="F56" s="12" t="s">
        <v>8</v>
      </c>
      <c r="G56" s="12" t="s">
        <v>7</v>
      </c>
      <c r="H56" s="12" t="s">
        <v>7</v>
      </c>
      <c r="I56" s="12" t="s">
        <v>9</v>
      </c>
      <c r="J56" s="16" t="s">
        <v>79</v>
      </c>
      <c r="K56" s="17">
        <f>SUM(K57)</f>
        <v>0</v>
      </c>
      <c r="L56" s="18">
        <f>+K56/$K$100</f>
        <v>0</v>
      </c>
      <c r="M56" s="120"/>
      <c r="N56" s="121"/>
      <c r="O56" s="121"/>
      <c r="P56" s="110"/>
      <c r="Q56" s="110"/>
      <c r="R56" s="110"/>
    </row>
    <row r="57" spans="1:18" ht="26.25" hidden="1" x14ac:dyDescent="0.25">
      <c r="A57" s="19" t="s">
        <v>6</v>
      </c>
      <c r="B57" s="19" t="s">
        <v>11</v>
      </c>
      <c r="C57" s="19" t="s">
        <v>22</v>
      </c>
      <c r="D57" s="19" t="s">
        <v>11</v>
      </c>
      <c r="E57" s="19" t="s">
        <v>38</v>
      </c>
      <c r="F57" s="19" t="s">
        <v>24</v>
      </c>
      <c r="G57" s="19" t="s">
        <v>7</v>
      </c>
      <c r="H57" s="19" t="s">
        <v>7</v>
      </c>
      <c r="I57" s="19" t="s">
        <v>9</v>
      </c>
      <c r="J57" s="16" t="s">
        <v>80</v>
      </c>
      <c r="K57" s="24"/>
      <c r="L57" s="18">
        <f>+K57/$K$100</f>
        <v>0</v>
      </c>
      <c r="M57" s="120"/>
      <c r="N57" s="121"/>
      <c r="O57" s="121"/>
      <c r="P57" s="110"/>
      <c r="Q57" s="110"/>
      <c r="R57" s="110"/>
    </row>
    <row r="58" spans="1:18" hidden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6"/>
      <c r="K58" s="24"/>
      <c r="L58" s="18"/>
      <c r="M58" s="120"/>
      <c r="N58" s="121"/>
      <c r="O58" s="121"/>
      <c r="P58" s="110"/>
      <c r="Q58" s="110"/>
      <c r="R58" s="110"/>
    </row>
    <row r="59" spans="1:18" s="40" customFormat="1" ht="12.75" x14ac:dyDescent="0.2">
      <c r="A59" s="12" t="s">
        <v>6</v>
      </c>
      <c r="B59" s="12" t="s">
        <v>11</v>
      </c>
      <c r="C59" s="12" t="s">
        <v>22</v>
      </c>
      <c r="D59" s="12" t="s">
        <v>11</v>
      </c>
      <c r="E59" s="12" t="s">
        <v>26</v>
      </c>
      <c r="F59" s="12" t="s">
        <v>8</v>
      </c>
      <c r="G59" s="12" t="s">
        <v>7</v>
      </c>
      <c r="H59" s="12" t="s">
        <v>7</v>
      </c>
      <c r="I59" s="12" t="s">
        <v>9</v>
      </c>
      <c r="J59" s="15" t="s">
        <v>81</v>
      </c>
      <c r="K59" s="14">
        <f>SUM(K60:K61)</f>
        <v>500000</v>
      </c>
      <c r="L59" s="11">
        <f>+K59/$K$100</f>
        <v>6.2061144479107607E-5</v>
      </c>
      <c r="M59" s="114"/>
      <c r="N59" s="115"/>
      <c r="O59" s="115"/>
      <c r="P59" s="119"/>
      <c r="Q59" s="119"/>
      <c r="R59" s="119"/>
    </row>
    <row r="60" spans="1:18" ht="26.25" hidden="1" x14ac:dyDescent="0.25">
      <c r="A60" s="19" t="s">
        <v>6</v>
      </c>
      <c r="B60" s="19" t="s">
        <v>11</v>
      </c>
      <c r="C60" s="19" t="s">
        <v>22</v>
      </c>
      <c r="D60" s="19" t="s">
        <v>11</v>
      </c>
      <c r="E60" s="19" t="s">
        <v>26</v>
      </c>
      <c r="F60" s="19" t="s">
        <v>24</v>
      </c>
      <c r="G60" s="19" t="s">
        <v>7</v>
      </c>
      <c r="H60" s="19" t="s">
        <v>7</v>
      </c>
      <c r="I60" s="19" t="s">
        <v>9</v>
      </c>
      <c r="J60" s="16" t="s">
        <v>82</v>
      </c>
      <c r="K60" s="24"/>
      <c r="L60" s="18">
        <f>+K60/$K$100</f>
        <v>0</v>
      </c>
      <c r="M60" s="120"/>
      <c r="N60" s="121"/>
      <c r="O60" s="121"/>
      <c r="P60" s="110"/>
      <c r="Q60" s="110"/>
      <c r="R60" s="110"/>
    </row>
    <row r="61" spans="1:18" x14ac:dyDescent="0.25">
      <c r="A61" s="19" t="s">
        <v>6</v>
      </c>
      <c r="B61" s="19" t="s">
        <v>11</v>
      </c>
      <c r="C61" s="19" t="s">
        <v>22</v>
      </c>
      <c r="D61" s="19" t="s">
        <v>11</v>
      </c>
      <c r="E61" s="19" t="s">
        <v>26</v>
      </c>
      <c r="F61" s="19" t="s">
        <v>31</v>
      </c>
      <c r="G61" s="19" t="s">
        <v>7</v>
      </c>
      <c r="H61" s="19" t="s">
        <v>7</v>
      </c>
      <c r="I61" s="19" t="s">
        <v>9</v>
      </c>
      <c r="J61" s="16" t="s">
        <v>83</v>
      </c>
      <c r="K61" s="24">
        <v>500000</v>
      </c>
      <c r="L61" s="18">
        <f>+K61/$K$100</f>
        <v>6.2061144479107607E-5</v>
      </c>
      <c r="M61" s="120"/>
      <c r="N61" s="121"/>
      <c r="O61" s="121"/>
      <c r="P61" s="110"/>
      <c r="Q61" s="110"/>
      <c r="R61" s="11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6"/>
      <c r="K62" s="24"/>
      <c r="L62" s="18"/>
      <c r="M62" s="120"/>
      <c r="N62" s="121"/>
      <c r="O62" s="121"/>
      <c r="P62" s="110"/>
      <c r="Q62" s="110"/>
      <c r="R62" s="110"/>
    </row>
    <row r="63" spans="1:18" s="40" customFormat="1" ht="25.5" x14ac:dyDescent="0.2">
      <c r="A63" s="12" t="s">
        <v>6</v>
      </c>
      <c r="B63" s="12" t="s">
        <v>11</v>
      </c>
      <c r="C63" s="12" t="s">
        <v>11</v>
      </c>
      <c r="D63" s="12" t="s">
        <v>7</v>
      </c>
      <c r="E63" s="12" t="s">
        <v>8</v>
      </c>
      <c r="F63" s="12" t="s">
        <v>8</v>
      </c>
      <c r="G63" s="12" t="s">
        <v>7</v>
      </c>
      <c r="H63" s="12" t="s">
        <v>7</v>
      </c>
      <c r="I63" s="12" t="s">
        <v>9</v>
      </c>
      <c r="J63" s="15" t="s">
        <v>84</v>
      </c>
      <c r="K63" s="14">
        <f>K64+K70</f>
        <v>8000000</v>
      </c>
      <c r="L63" s="11">
        <f t="shared" ref="L63:L81" si="2">+K63/$K$100</f>
        <v>9.9297831166572171E-4</v>
      </c>
      <c r="M63" s="114"/>
      <c r="N63" s="115"/>
      <c r="O63" s="115"/>
      <c r="P63" s="119"/>
      <c r="Q63" s="119"/>
      <c r="R63" s="119"/>
    </row>
    <row r="64" spans="1:18" s="40" customFormat="1" ht="12.75" x14ac:dyDescent="0.2">
      <c r="A64" s="12" t="s">
        <v>6</v>
      </c>
      <c r="B64" s="12" t="s">
        <v>11</v>
      </c>
      <c r="C64" s="12" t="s">
        <v>11</v>
      </c>
      <c r="D64" s="12" t="s">
        <v>6</v>
      </c>
      <c r="E64" s="12" t="s">
        <v>8</v>
      </c>
      <c r="F64" s="12" t="s">
        <v>8</v>
      </c>
      <c r="G64" s="12" t="s">
        <v>7</v>
      </c>
      <c r="H64" s="12" t="s">
        <v>7</v>
      </c>
      <c r="I64" s="12" t="s">
        <v>9</v>
      </c>
      <c r="J64" s="15" t="s">
        <v>85</v>
      </c>
      <c r="K64" s="14">
        <f>+K65+K66</f>
        <v>5000000</v>
      </c>
      <c r="L64" s="11">
        <f t="shared" si="2"/>
        <v>6.2061144479107612E-4</v>
      </c>
      <c r="M64" s="114"/>
      <c r="N64" s="115"/>
      <c r="O64" s="115"/>
      <c r="P64" s="119"/>
      <c r="Q64" s="119"/>
      <c r="R64" s="119"/>
    </row>
    <row r="65" spans="1:18" x14ac:dyDescent="0.25">
      <c r="A65" s="19" t="s">
        <v>6</v>
      </c>
      <c r="B65" s="19" t="s">
        <v>11</v>
      </c>
      <c r="C65" s="19" t="s">
        <v>11</v>
      </c>
      <c r="D65" s="19" t="s">
        <v>6</v>
      </c>
      <c r="E65" s="19" t="s">
        <v>26</v>
      </c>
      <c r="F65" s="19" t="s">
        <v>8</v>
      </c>
      <c r="G65" s="19" t="s">
        <v>7</v>
      </c>
      <c r="H65" s="19" t="s">
        <v>7</v>
      </c>
      <c r="I65" s="19" t="s">
        <v>9</v>
      </c>
      <c r="J65" s="16" t="s">
        <v>86</v>
      </c>
      <c r="K65" s="17">
        <f>+'[1]GRUPOS-INGRESOS 2023'!B111</f>
        <v>5000000</v>
      </c>
      <c r="L65" s="18">
        <f t="shared" si="2"/>
        <v>6.2061144479107612E-4</v>
      </c>
      <c r="M65" s="120"/>
      <c r="N65" s="121"/>
      <c r="O65" s="121"/>
      <c r="P65" s="119"/>
      <c r="Q65" s="119"/>
      <c r="R65" s="119"/>
    </row>
    <row r="66" spans="1:18" hidden="1" x14ac:dyDescent="0.25">
      <c r="A66" s="19" t="s">
        <v>6</v>
      </c>
      <c r="B66" s="19" t="s">
        <v>11</v>
      </c>
      <c r="C66" s="19" t="s">
        <v>11</v>
      </c>
      <c r="D66" s="19" t="s">
        <v>6</v>
      </c>
      <c r="E66" s="19" t="s">
        <v>19</v>
      </c>
      <c r="F66" s="19" t="s">
        <v>8</v>
      </c>
      <c r="G66" s="19" t="s">
        <v>7</v>
      </c>
      <c r="H66" s="19" t="s">
        <v>7</v>
      </c>
      <c r="I66" s="19" t="s">
        <v>9</v>
      </c>
      <c r="J66" s="16" t="s">
        <v>87</v>
      </c>
      <c r="K66" s="17">
        <f>+K67+K68</f>
        <v>0</v>
      </c>
      <c r="L66" s="18">
        <f t="shared" si="2"/>
        <v>0</v>
      </c>
      <c r="M66" s="120"/>
      <c r="N66" s="121"/>
      <c r="O66" s="121"/>
      <c r="P66" s="119"/>
      <c r="Q66" s="119"/>
      <c r="R66" s="119"/>
    </row>
    <row r="67" spans="1:18" ht="15.6" hidden="1" customHeight="1" x14ac:dyDescent="0.25">
      <c r="A67" s="19" t="s">
        <v>6</v>
      </c>
      <c r="B67" s="19" t="s">
        <v>11</v>
      </c>
      <c r="C67" s="19" t="s">
        <v>11</v>
      </c>
      <c r="D67" s="19" t="s">
        <v>6</v>
      </c>
      <c r="E67" s="19" t="s">
        <v>19</v>
      </c>
      <c r="F67" s="19" t="s">
        <v>8</v>
      </c>
      <c r="G67" s="19" t="s">
        <v>7</v>
      </c>
      <c r="H67" s="19" t="s">
        <v>7</v>
      </c>
      <c r="I67" s="19" t="s">
        <v>17</v>
      </c>
      <c r="J67" s="16" t="s">
        <v>88</v>
      </c>
      <c r="K67" s="24">
        <v>0</v>
      </c>
      <c r="L67" s="18">
        <f t="shared" si="2"/>
        <v>0</v>
      </c>
      <c r="M67" s="120"/>
      <c r="N67" s="121"/>
      <c r="O67" s="121"/>
      <c r="P67" s="110"/>
      <c r="Q67" s="110"/>
      <c r="R67" s="110"/>
    </row>
    <row r="68" spans="1:18" ht="26.25" hidden="1" x14ac:dyDescent="0.25">
      <c r="A68" s="19" t="s">
        <v>6</v>
      </c>
      <c r="B68" s="19" t="s">
        <v>11</v>
      </c>
      <c r="C68" s="19" t="s">
        <v>11</v>
      </c>
      <c r="D68" s="19" t="s">
        <v>6</v>
      </c>
      <c r="E68" s="19" t="s">
        <v>19</v>
      </c>
      <c r="F68" s="19" t="s">
        <v>8</v>
      </c>
      <c r="G68" s="19" t="s">
        <v>7</v>
      </c>
      <c r="H68" s="19" t="s">
        <v>7</v>
      </c>
      <c r="I68" s="19" t="s">
        <v>29</v>
      </c>
      <c r="J68" s="16" t="s">
        <v>89</v>
      </c>
      <c r="K68" s="24"/>
      <c r="L68" s="18">
        <f t="shared" si="2"/>
        <v>0</v>
      </c>
      <c r="M68" s="120"/>
      <c r="N68" s="121"/>
      <c r="O68" s="121"/>
      <c r="P68" s="110"/>
      <c r="Q68" s="110"/>
      <c r="R68" s="11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6"/>
      <c r="K69" s="24"/>
      <c r="L69" s="18">
        <f t="shared" si="2"/>
        <v>0</v>
      </c>
      <c r="M69" s="120"/>
      <c r="N69" s="121"/>
      <c r="O69" s="121"/>
      <c r="P69" s="110"/>
      <c r="Q69" s="110"/>
      <c r="R69" s="110"/>
    </row>
    <row r="70" spans="1:18" s="40" customFormat="1" ht="12.75" x14ac:dyDescent="0.2">
      <c r="A70" s="12" t="s">
        <v>6</v>
      </c>
      <c r="B70" s="12" t="s">
        <v>11</v>
      </c>
      <c r="C70" s="12" t="s">
        <v>11</v>
      </c>
      <c r="D70" s="12" t="s">
        <v>22</v>
      </c>
      <c r="E70" s="12" t="s">
        <v>8</v>
      </c>
      <c r="F70" s="12" t="s">
        <v>8</v>
      </c>
      <c r="G70" s="12" t="s">
        <v>7</v>
      </c>
      <c r="H70" s="12" t="s">
        <v>7</v>
      </c>
      <c r="I70" s="12" t="s">
        <v>9</v>
      </c>
      <c r="J70" s="15" t="s">
        <v>90</v>
      </c>
      <c r="K70" s="14">
        <f>K71</f>
        <v>3000000</v>
      </c>
      <c r="L70" s="11">
        <f t="shared" si="2"/>
        <v>3.7236686687464564E-4</v>
      </c>
      <c r="M70" s="114"/>
      <c r="N70" s="115"/>
      <c r="O70" s="115"/>
      <c r="P70" s="119"/>
      <c r="Q70" s="119"/>
      <c r="R70" s="119"/>
    </row>
    <row r="71" spans="1:18" s="40" customFormat="1" ht="12.75" x14ac:dyDescent="0.2">
      <c r="A71" s="12" t="s">
        <v>6</v>
      </c>
      <c r="B71" s="12" t="s">
        <v>11</v>
      </c>
      <c r="C71" s="12" t="s">
        <v>11</v>
      </c>
      <c r="D71" s="12" t="s">
        <v>22</v>
      </c>
      <c r="E71" s="12" t="s">
        <v>24</v>
      </c>
      <c r="F71" s="12" t="s">
        <v>8</v>
      </c>
      <c r="G71" s="12" t="s">
        <v>7</v>
      </c>
      <c r="H71" s="12" t="s">
        <v>7</v>
      </c>
      <c r="I71" s="12" t="s">
        <v>9</v>
      </c>
      <c r="J71" s="15" t="s">
        <v>91</v>
      </c>
      <c r="K71" s="41">
        <f>SUM(K72:K73)</f>
        <v>3000000</v>
      </c>
      <c r="L71" s="11">
        <f t="shared" si="2"/>
        <v>3.7236686687464564E-4</v>
      </c>
      <c r="M71" s="114"/>
      <c r="N71" s="115"/>
      <c r="O71" s="115"/>
      <c r="P71" s="119"/>
      <c r="Q71" s="119"/>
      <c r="R71" s="119"/>
    </row>
    <row r="72" spans="1:18" ht="26.25" x14ac:dyDescent="0.25">
      <c r="A72" s="19" t="s">
        <v>6</v>
      </c>
      <c r="B72" s="19" t="s">
        <v>11</v>
      </c>
      <c r="C72" s="19" t="s">
        <v>11</v>
      </c>
      <c r="D72" s="19" t="s">
        <v>22</v>
      </c>
      <c r="E72" s="19" t="s">
        <v>24</v>
      </c>
      <c r="F72" s="19" t="s">
        <v>8</v>
      </c>
      <c r="G72" s="19" t="s">
        <v>7</v>
      </c>
      <c r="H72" s="19" t="s">
        <v>7</v>
      </c>
      <c r="I72" s="19" t="s">
        <v>17</v>
      </c>
      <c r="J72" s="16" t="s">
        <v>92</v>
      </c>
      <c r="K72" s="24">
        <f>+'[1]GRUPOS-INGRESOS 2023'!B106</f>
        <v>900000</v>
      </c>
      <c r="L72" s="18">
        <f t="shared" si="2"/>
        <v>1.117100600623937E-4</v>
      </c>
      <c r="M72" s="120"/>
      <c r="N72" s="121"/>
      <c r="O72" s="121"/>
      <c r="P72" s="110"/>
      <c r="Q72" s="110"/>
      <c r="R72" s="110"/>
    </row>
    <row r="73" spans="1:18" ht="26.25" x14ac:dyDescent="0.25">
      <c r="A73" s="19" t="s">
        <v>6</v>
      </c>
      <c r="B73" s="19" t="s">
        <v>11</v>
      </c>
      <c r="C73" s="19" t="s">
        <v>11</v>
      </c>
      <c r="D73" s="19" t="s">
        <v>22</v>
      </c>
      <c r="E73" s="19" t="s">
        <v>24</v>
      </c>
      <c r="F73" s="19" t="s">
        <v>8</v>
      </c>
      <c r="G73" s="19" t="s">
        <v>7</v>
      </c>
      <c r="H73" s="19" t="s">
        <v>7</v>
      </c>
      <c r="I73" s="19" t="s">
        <v>29</v>
      </c>
      <c r="J73" s="16" t="s">
        <v>93</v>
      </c>
      <c r="K73" s="24">
        <f>+'[1]GRUPOS-INGRESOS 2023'!B107</f>
        <v>2100000</v>
      </c>
      <c r="L73" s="18">
        <f t="shared" si="2"/>
        <v>2.6065680681225194E-4</v>
      </c>
      <c r="M73" s="120"/>
      <c r="N73" s="121"/>
      <c r="O73" s="121"/>
      <c r="P73" s="110"/>
      <c r="Q73" s="110"/>
      <c r="R73" s="11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6"/>
      <c r="K74" s="24"/>
      <c r="L74" s="18">
        <f t="shared" si="2"/>
        <v>0</v>
      </c>
      <c r="M74" s="120"/>
      <c r="N74" s="121"/>
      <c r="O74" s="121"/>
      <c r="P74" s="110"/>
      <c r="Q74" s="110"/>
      <c r="R74" s="110"/>
    </row>
    <row r="75" spans="1:18" hidden="1" x14ac:dyDescent="0.25">
      <c r="A75" s="12" t="s">
        <v>6</v>
      </c>
      <c r="B75" s="12" t="s">
        <v>11</v>
      </c>
      <c r="C75" s="12" t="s">
        <v>94</v>
      </c>
      <c r="D75" s="12" t="s">
        <v>7</v>
      </c>
      <c r="E75" s="12" t="s">
        <v>8</v>
      </c>
      <c r="F75" s="12" t="s">
        <v>8</v>
      </c>
      <c r="G75" s="12" t="s">
        <v>7</v>
      </c>
      <c r="H75" s="12" t="s">
        <v>7</v>
      </c>
      <c r="I75" s="12" t="s">
        <v>9</v>
      </c>
      <c r="J75" s="15" t="s">
        <v>95</v>
      </c>
      <c r="K75" s="41">
        <f>SUM(K76:K77)</f>
        <v>0</v>
      </c>
      <c r="L75" s="18">
        <f t="shared" si="2"/>
        <v>0</v>
      </c>
      <c r="M75" s="120"/>
      <c r="N75" s="121"/>
      <c r="O75" s="121"/>
      <c r="P75" s="119"/>
      <c r="Q75" s="119"/>
      <c r="R75" s="119"/>
    </row>
    <row r="76" spans="1:18" hidden="1" x14ac:dyDescent="0.25">
      <c r="A76" s="19" t="s">
        <v>6</v>
      </c>
      <c r="B76" s="19" t="s">
        <v>11</v>
      </c>
      <c r="C76" s="19" t="s">
        <v>94</v>
      </c>
      <c r="D76" s="19" t="s">
        <v>6</v>
      </c>
      <c r="E76" s="19" t="s">
        <v>8</v>
      </c>
      <c r="F76" s="19" t="s">
        <v>8</v>
      </c>
      <c r="G76" s="19" t="s">
        <v>7</v>
      </c>
      <c r="H76" s="19" t="s">
        <v>7</v>
      </c>
      <c r="I76" s="19" t="s">
        <v>9</v>
      </c>
      <c r="J76" s="16" t="s">
        <v>96</v>
      </c>
      <c r="K76" s="24"/>
      <c r="L76" s="18">
        <f t="shared" si="2"/>
        <v>0</v>
      </c>
      <c r="M76" s="120"/>
      <c r="N76" s="121"/>
      <c r="O76" s="121"/>
      <c r="P76" s="110"/>
      <c r="Q76" s="110"/>
      <c r="R76" s="110"/>
    </row>
    <row r="77" spans="1:18" hidden="1" x14ac:dyDescent="0.25">
      <c r="A77" s="19" t="s">
        <v>6</v>
      </c>
      <c r="B77" s="19" t="s">
        <v>11</v>
      </c>
      <c r="C77" s="19" t="s">
        <v>94</v>
      </c>
      <c r="D77" s="19" t="s">
        <v>94</v>
      </c>
      <c r="E77" s="19" t="s">
        <v>8</v>
      </c>
      <c r="F77" s="19" t="s">
        <v>8</v>
      </c>
      <c r="G77" s="19" t="s">
        <v>7</v>
      </c>
      <c r="H77" s="19" t="s">
        <v>7</v>
      </c>
      <c r="I77" s="19" t="s">
        <v>9</v>
      </c>
      <c r="J77" s="16" t="s">
        <v>97</v>
      </c>
      <c r="K77" s="24"/>
      <c r="L77" s="18">
        <f t="shared" si="2"/>
        <v>0</v>
      </c>
      <c r="M77" s="120"/>
      <c r="N77" s="121"/>
      <c r="O77" s="121"/>
      <c r="P77" s="110"/>
      <c r="Q77" s="110"/>
      <c r="R77" s="110"/>
    </row>
    <row r="78" spans="1:18" hidden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6"/>
      <c r="K78" s="24"/>
      <c r="L78" s="18"/>
      <c r="M78" s="120"/>
      <c r="N78" s="121"/>
      <c r="O78" s="121"/>
      <c r="P78" s="110"/>
      <c r="Q78" s="110"/>
      <c r="R78" s="110"/>
    </row>
    <row r="79" spans="1:18" s="40" customFormat="1" ht="12.75" x14ac:dyDescent="0.2">
      <c r="A79" s="12" t="s">
        <v>6</v>
      </c>
      <c r="B79" s="12" t="s">
        <v>68</v>
      </c>
      <c r="C79" s="12" t="s">
        <v>7</v>
      </c>
      <c r="D79" s="12" t="s">
        <v>7</v>
      </c>
      <c r="E79" s="12" t="s">
        <v>8</v>
      </c>
      <c r="F79" s="12" t="s">
        <v>8</v>
      </c>
      <c r="G79" s="12" t="s">
        <v>7</v>
      </c>
      <c r="H79" s="12" t="s">
        <v>7</v>
      </c>
      <c r="I79" s="12" t="s">
        <v>9</v>
      </c>
      <c r="J79" s="15" t="s">
        <v>98</v>
      </c>
      <c r="K79" s="14">
        <f>+K80</f>
        <v>2100000000</v>
      </c>
      <c r="L79" s="11">
        <f t="shared" si="2"/>
        <v>0.26065680681225195</v>
      </c>
      <c r="M79" s="114"/>
      <c r="N79" s="115"/>
      <c r="O79" s="115"/>
      <c r="P79" s="119"/>
      <c r="Q79" s="119"/>
      <c r="R79" s="119"/>
    </row>
    <row r="80" spans="1:18" s="40" customFormat="1" ht="25.5" x14ac:dyDescent="0.2">
      <c r="A80" s="12" t="s">
        <v>6</v>
      </c>
      <c r="B80" s="12" t="s">
        <v>68</v>
      </c>
      <c r="C80" s="12" t="s">
        <v>6</v>
      </c>
      <c r="D80" s="12" t="s">
        <v>7</v>
      </c>
      <c r="E80" s="12" t="s">
        <v>8</v>
      </c>
      <c r="F80" s="12" t="s">
        <v>8</v>
      </c>
      <c r="G80" s="12" t="s">
        <v>7</v>
      </c>
      <c r="H80" s="12" t="s">
        <v>7</v>
      </c>
      <c r="I80" s="12" t="s">
        <v>9</v>
      </c>
      <c r="J80" s="13" t="s">
        <v>99</v>
      </c>
      <c r="K80" s="14">
        <f>+K81</f>
        <v>2100000000</v>
      </c>
      <c r="L80" s="11">
        <f t="shared" si="2"/>
        <v>0.26065680681225195</v>
      </c>
      <c r="M80" s="114"/>
      <c r="N80" s="115"/>
      <c r="O80" s="115"/>
      <c r="P80" s="119"/>
      <c r="Q80" s="119"/>
      <c r="R80" s="119"/>
    </row>
    <row r="81" spans="1:18" x14ac:dyDescent="0.25">
      <c r="A81" s="19" t="s">
        <v>6</v>
      </c>
      <c r="B81" s="19" t="s">
        <v>68</v>
      </c>
      <c r="C81" s="19" t="s">
        <v>6</v>
      </c>
      <c r="D81" s="19" t="s">
        <v>6</v>
      </c>
      <c r="E81" s="19" t="s">
        <v>8</v>
      </c>
      <c r="F81" s="19" t="s">
        <v>8</v>
      </c>
      <c r="G81" s="19" t="s">
        <v>7</v>
      </c>
      <c r="H81" s="19" t="s">
        <v>7</v>
      </c>
      <c r="I81" s="19" t="s">
        <v>9</v>
      </c>
      <c r="J81" s="42" t="s">
        <v>100</v>
      </c>
      <c r="K81" s="24">
        <v>2100000000</v>
      </c>
      <c r="L81" s="18">
        <f t="shared" si="2"/>
        <v>0.26065680681225195</v>
      </c>
      <c r="M81" s="120"/>
      <c r="N81" s="121"/>
      <c r="O81" s="121"/>
      <c r="P81" s="110"/>
      <c r="Q81" s="110"/>
      <c r="R81" s="110"/>
    </row>
    <row r="82" spans="1:18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4"/>
      <c r="K82" s="45"/>
      <c r="L82" s="18"/>
      <c r="M82" s="120"/>
      <c r="N82" s="121"/>
      <c r="O82" s="121"/>
      <c r="P82" s="110"/>
      <c r="Q82" s="110"/>
      <c r="R82" s="110"/>
    </row>
    <row r="83" spans="1:18" x14ac:dyDescent="0.25">
      <c r="A83" s="12" t="s">
        <v>22</v>
      </c>
      <c r="B83" s="12" t="s">
        <v>68</v>
      </c>
      <c r="C83" s="12" t="s">
        <v>7</v>
      </c>
      <c r="D83" s="12" t="s">
        <v>7</v>
      </c>
      <c r="E83" s="12" t="s">
        <v>8</v>
      </c>
      <c r="F83" s="12" t="s">
        <v>8</v>
      </c>
      <c r="G83" s="12" t="s">
        <v>7</v>
      </c>
      <c r="H83" s="12" t="s">
        <v>7</v>
      </c>
      <c r="I83" s="12" t="s">
        <v>9</v>
      </c>
      <c r="J83" s="15" t="s">
        <v>101</v>
      </c>
      <c r="K83" s="14">
        <f>+K84</f>
        <v>3961246137.3100004</v>
      </c>
      <c r="L83" s="11">
        <f>+K83/$K$100</f>
        <v>0.49167893768980575</v>
      </c>
      <c r="M83" s="120"/>
      <c r="N83" s="121"/>
      <c r="O83" s="121"/>
      <c r="P83" s="110"/>
      <c r="Q83" s="110"/>
      <c r="R83" s="110"/>
    </row>
    <row r="84" spans="1:18" ht="26.25" x14ac:dyDescent="0.25">
      <c r="A84" s="19" t="s">
        <v>22</v>
      </c>
      <c r="B84" s="19" t="s">
        <v>68</v>
      </c>
      <c r="C84" s="19" t="s">
        <v>6</v>
      </c>
      <c r="D84" s="19" t="s">
        <v>7</v>
      </c>
      <c r="E84" s="19" t="s">
        <v>8</v>
      </c>
      <c r="F84" s="19" t="s">
        <v>8</v>
      </c>
      <c r="G84" s="19" t="s">
        <v>7</v>
      </c>
      <c r="H84" s="19" t="s">
        <v>7</v>
      </c>
      <c r="I84" s="19" t="s">
        <v>9</v>
      </c>
      <c r="J84" s="42" t="s">
        <v>102</v>
      </c>
      <c r="K84" s="17">
        <f>+K85</f>
        <v>3961246137.3100004</v>
      </c>
      <c r="L84" s="18">
        <f>+K84/$K$100</f>
        <v>0.49167893768980575</v>
      </c>
      <c r="M84" s="120"/>
      <c r="N84" s="121"/>
      <c r="O84" s="121"/>
      <c r="P84" s="110"/>
      <c r="Q84" s="110"/>
      <c r="R84" s="110"/>
    </row>
    <row r="85" spans="1:18" x14ac:dyDescent="0.25">
      <c r="A85" s="19" t="s">
        <v>22</v>
      </c>
      <c r="B85" s="19" t="s">
        <v>68</v>
      </c>
      <c r="C85" s="19" t="s">
        <v>6</v>
      </c>
      <c r="D85" s="19" t="s">
        <v>7</v>
      </c>
      <c r="E85" s="19" t="s">
        <v>8</v>
      </c>
      <c r="F85" s="19" t="s">
        <v>8</v>
      </c>
      <c r="G85" s="19" t="s">
        <v>7</v>
      </c>
      <c r="H85" s="19" t="s">
        <v>7</v>
      </c>
      <c r="I85" s="19" t="s">
        <v>9</v>
      </c>
      <c r="J85" s="42" t="s">
        <v>103</v>
      </c>
      <c r="K85" s="24">
        <f>+'[1]TOTAL EGRESOS'!E60+'[1]TOTAL EGRESOS'!E61+'[1]TOTAL EGRESOS'!E62+'[1]TOTAL EGRESOS'!E63+'[1]TOTAL EGRESOS'!E72+'[1]TOTAL EGRESOS'!E73+'[1]TOTAL EGRESOS'!E151+'[1]TOTAL EGRESOS'!E152-122000000+10550012.8+5000000</f>
        <v>3961246137.3100004</v>
      </c>
      <c r="L85" s="18">
        <f>+K85/$K$100</f>
        <v>0.49167893768980575</v>
      </c>
      <c r="M85" s="120"/>
      <c r="N85" s="121"/>
      <c r="O85" s="121"/>
      <c r="P85" s="110"/>
      <c r="Q85" s="110"/>
      <c r="R85" s="110"/>
    </row>
    <row r="86" spans="1:18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4"/>
      <c r="K86" s="45"/>
      <c r="L86" s="18"/>
      <c r="M86" s="120"/>
      <c r="N86" s="121"/>
      <c r="O86" s="121"/>
      <c r="P86" s="110"/>
      <c r="Q86" s="110"/>
      <c r="R86" s="110"/>
    </row>
    <row r="87" spans="1:18" x14ac:dyDescent="0.25">
      <c r="A87" s="8" t="s">
        <v>11</v>
      </c>
      <c r="B87" s="8" t="s">
        <v>7</v>
      </c>
      <c r="C87" s="8" t="s">
        <v>7</v>
      </c>
      <c r="D87" s="8" t="s">
        <v>7</v>
      </c>
      <c r="E87" s="8" t="s">
        <v>7</v>
      </c>
      <c r="F87" s="8" t="s">
        <v>7</v>
      </c>
      <c r="G87" s="8" t="s">
        <v>7</v>
      </c>
      <c r="H87" s="8" t="s">
        <v>7</v>
      </c>
      <c r="I87" s="8" t="s">
        <v>9</v>
      </c>
      <c r="J87" s="9" t="s">
        <v>104</v>
      </c>
      <c r="K87" s="10">
        <f>K88</f>
        <v>356375857.38999999</v>
      </c>
      <c r="L87" s="11">
        <f t="shared" ref="L87:L92" si="3">+K87/$K$100</f>
        <v>4.4234187148693274E-2</v>
      </c>
      <c r="M87" s="114"/>
      <c r="N87" s="115"/>
      <c r="O87" s="115"/>
      <c r="P87" s="119"/>
      <c r="Q87" s="119"/>
      <c r="R87" s="119"/>
    </row>
    <row r="88" spans="1:18" ht="19.149999999999999" customHeight="1" x14ac:dyDescent="0.25">
      <c r="A88" s="12" t="s">
        <v>11</v>
      </c>
      <c r="B88" s="12" t="s">
        <v>11</v>
      </c>
      <c r="C88" s="12" t="s">
        <v>7</v>
      </c>
      <c r="D88" s="12" t="s">
        <v>7</v>
      </c>
      <c r="E88" s="12" t="s">
        <v>8</v>
      </c>
      <c r="F88" s="12" t="s">
        <v>8</v>
      </c>
      <c r="G88" s="12" t="s">
        <v>7</v>
      </c>
      <c r="H88" s="12" t="s">
        <v>7</v>
      </c>
      <c r="I88" s="12" t="s">
        <v>9</v>
      </c>
      <c r="J88" s="13" t="s">
        <v>105</v>
      </c>
      <c r="K88" s="14">
        <f>+K89+K94</f>
        <v>356375857.38999999</v>
      </c>
      <c r="L88" s="11">
        <f t="shared" si="3"/>
        <v>4.4234187148693274E-2</v>
      </c>
      <c r="M88" s="114"/>
      <c r="N88" s="115"/>
      <c r="O88" s="115"/>
      <c r="P88" s="119"/>
      <c r="Q88" s="119"/>
      <c r="R88" s="119"/>
    </row>
    <row r="89" spans="1:18" s="40" customFormat="1" ht="12.75" x14ac:dyDescent="0.2">
      <c r="A89" s="12" t="s">
        <v>11</v>
      </c>
      <c r="B89" s="12" t="s">
        <v>11</v>
      </c>
      <c r="C89" s="12" t="s">
        <v>6</v>
      </c>
      <c r="D89" s="12" t="s">
        <v>7</v>
      </c>
      <c r="E89" s="12" t="s">
        <v>8</v>
      </c>
      <c r="F89" s="12" t="s">
        <v>8</v>
      </c>
      <c r="G89" s="12" t="s">
        <v>7</v>
      </c>
      <c r="H89" s="12" t="s">
        <v>7</v>
      </c>
      <c r="I89" s="12" t="s">
        <v>9</v>
      </c>
      <c r="J89" s="13" t="s">
        <v>106</v>
      </c>
      <c r="K89" s="41">
        <f>SUM(K90:K92)</f>
        <v>254111939.97</v>
      </c>
      <c r="L89" s="11">
        <f t="shared" si="3"/>
        <v>3.1540955640688977E-2</v>
      </c>
      <c r="M89" s="114"/>
      <c r="N89" s="115"/>
      <c r="O89" s="115"/>
      <c r="P89" s="119"/>
      <c r="Q89" s="119"/>
      <c r="R89" s="119"/>
    </row>
    <row r="90" spans="1:18" x14ac:dyDescent="0.25">
      <c r="A90" s="19" t="s">
        <v>11</v>
      </c>
      <c r="B90" s="19" t="s">
        <v>11</v>
      </c>
      <c r="C90" s="19" t="s">
        <v>6</v>
      </c>
      <c r="D90" s="12" t="s">
        <v>7</v>
      </c>
      <c r="E90" s="19" t="s">
        <v>8</v>
      </c>
      <c r="F90" s="19" t="s">
        <v>8</v>
      </c>
      <c r="G90" s="19" t="s">
        <v>7</v>
      </c>
      <c r="H90" s="19" t="s">
        <v>7</v>
      </c>
      <c r="I90" s="19" t="s">
        <v>17</v>
      </c>
      <c r="J90" s="46" t="s">
        <v>107</v>
      </c>
      <c r="K90" s="47">
        <v>133110520.97</v>
      </c>
      <c r="L90" s="18">
        <f t="shared" si="3"/>
        <v>1.6521982547216905E-2</v>
      </c>
      <c r="M90" s="129"/>
      <c r="N90" s="121"/>
      <c r="O90" s="121"/>
      <c r="P90" s="118"/>
      <c r="Q90" s="130"/>
      <c r="R90" s="131"/>
    </row>
    <row r="91" spans="1:18" x14ac:dyDescent="0.25">
      <c r="A91" s="19" t="s">
        <v>11</v>
      </c>
      <c r="B91" s="19" t="s">
        <v>11</v>
      </c>
      <c r="C91" s="19" t="s">
        <v>6</v>
      </c>
      <c r="D91" s="19" t="s">
        <v>7</v>
      </c>
      <c r="E91" s="19" t="s">
        <v>8</v>
      </c>
      <c r="F91" s="19" t="s">
        <v>8</v>
      </c>
      <c r="G91" s="19" t="s">
        <v>7</v>
      </c>
      <c r="H91" s="19" t="s">
        <v>7</v>
      </c>
      <c r="I91" s="19" t="s">
        <v>29</v>
      </c>
      <c r="J91" s="42" t="s">
        <v>108</v>
      </c>
      <c r="K91" s="24">
        <v>115000000</v>
      </c>
      <c r="L91" s="18">
        <f t="shared" si="3"/>
        <v>1.4274063230194749E-2</v>
      </c>
      <c r="M91" s="132"/>
      <c r="N91" s="121"/>
      <c r="O91" s="121"/>
      <c r="P91" s="110"/>
      <c r="Q91" s="110"/>
      <c r="R91" s="110"/>
    </row>
    <row r="92" spans="1:18" ht="26.25" x14ac:dyDescent="0.25">
      <c r="A92" s="19" t="s">
        <v>11</v>
      </c>
      <c r="B92" s="19" t="s">
        <v>11</v>
      </c>
      <c r="C92" s="19" t="s">
        <v>6</v>
      </c>
      <c r="D92" s="19" t="s">
        <v>7</v>
      </c>
      <c r="E92" s="19" t="s">
        <v>8</v>
      </c>
      <c r="F92" s="19" t="s">
        <v>8</v>
      </c>
      <c r="G92" s="19" t="s">
        <v>7</v>
      </c>
      <c r="H92" s="19" t="s">
        <v>7</v>
      </c>
      <c r="I92" s="107" t="s">
        <v>43</v>
      </c>
      <c r="J92" s="42" t="s">
        <v>109</v>
      </c>
      <c r="K92" s="24">
        <f>+'[1]PROGRAMA 2'!DF173</f>
        <v>6001419</v>
      </c>
      <c r="L92" s="18">
        <f t="shared" si="3"/>
        <v>7.4490986327732298E-4</v>
      </c>
      <c r="M92" s="121"/>
      <c r="N92" s="121"/>
      <c r="O92" s="121"/>
      <c r="P92" s="131"/>
      <c r="Q92" s="110"/>
      <c r="R92" s="11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48"/>
      <c r="J93" s="42"/>
      <c r="K93" s="24"/>
      <c r="L93" s="18"/>
      <c r="M93" s="132"/>
      <c r="N93" s="121"/>
      <c r="O93" s="121"/>
      <c r="P93" s="131"/>
      <c r="Q93" s="110"/>
      <c r="R93" s="110"/>
    </row>
    <row r="94" spans="1:18" s="40" customFormat="1" ht="12.75" x14ac:dyDescent="0.2">
      <c r="A94" s="12" t="s">
        <v>11</v>
      </c>
      <c r="B94" s="12" t="s">
        <v>11</v>
      </c>
      <c r="C94" s="12" t="s">
        <v>22</v>
      </c>
      <c r="D94" s="12" t="s">
        <v>7</v>
      </c>
      <c r="E94" s="12" t="s">
        <v>8</v>
      </c>
      <c r="F94" s="12" t="s">
        <v>8</v>
      </c>
      <c r="G94" s="12" t="s">
        <v>7</v>
      </c>
      <c r="H94" s="12" t="s">
        <v>7</v>
      </c>
      <c r="I94" s="12" t="s">
        <v>9</v>
      </c>
      <c r="J94" s="13" t="s">
        <v>110</v>
      </c>
      <c r="K94" s="41">
        <f>+K95+K96</f>
        <v>102263917.42</v>
      </c>
      <c r="L94" s="11">
        <f t="shared" ref="L94:L100" si="4">+K94/$K$100</f>
        <v>1.2693231508004299E-2</v>
      </c>
      <c r="M94" s="114"/>
      <c r="N94" s="115"/>
      <c r="O94" s="115"/>
      <c r="P94" s="119"/>
      <c r="Q94" s="119"/>
      <c r="R94" s="119"/>
    </row>
    <row r="95" spans="1:18" ht="26.25" x14ac:dyDescent="0.25">
      <c r="A95" s="19" t="s">
        <v>11</v>
      </c>
      <c r="B95" s="19" t="s">
        <v>11</v>
      </c>
      <c r="C95" s="19" t="s">
        <v>22</v>
      </c>
      <c r="D95" s="19" t="s">
        <v>7</v>
      </c>
      <c r="E95" s="19" t="s">
        <v>8</v>
      </c>
      <c r="F95" s="19" t="s">
        <v>8</v>
      </c>
      <c r="G95" s="19" t="s">
        <v>7</v>
      </c>
      <c r="H95" s="19" t="s">
        <v>7</v>
      </c>
      <c r="I95" s="19" t="s">
        <v>9</v>
      </c>
      <c r="J95" s="42" t="s">
        <v>111</v>
      </c>
      <c r="K95" s="49">
        <v>1365915.3</v>
      </c>
      <c r="L95" s="11">
        <f t="shared" si="4"/>
        <v>1.6954053355904724E-4</v>
      </c>
      <c r="M95" s="133"/>
      <c r="N95" s="115"/>
      <c r="O95" s="115"/>
      <c r="P95" s="110"/>
      <c r="Q95" s="110"/>
      <c r="R95" s="110"/>
    </row>
    <row r="96" spans="1:18" x14ac:dyDescent="0.25">
      <c r="A96" s="12" t="s">
        <v>11</v>
      </c>
      <c r="B96" s="12" t="s">
        <v>11</v>
      </c>
      <c r="C96" s="12" t="s">
        <v>22</v>
      </c>
      <c r="D96" s="12" t="s">
        <v>7</v>
      </c>
      <c r="E96" s="12" t="s">
        <v>8</v>
      </c>
      <c r="F96" s="12" t="s">
        <v>8</v>
      </c>
      <c r="G96" s="12" t="s">
        <v>7</v>
      </c>
      <c r="H96" s="12" t="s">
        <v>7</v>
      </c>
      <c r="I96" s="19" t="s">
        <v>9</v>
      </c>
      <c r="J96" s="42" t="s">
        <v>112</v>
      </c>
      <c r="K96" s="41">
        <f>SUM(K97:K99)</f>
        <v>100898002.12</v>
      </c>
      <c r="L96" s="11">
        <f t="shared" si="4"/>
        <v>1.2523690974445252E-2</v>
      </c>
      <c r="M96" s="114"/>
      <c r="N96" s="115"/>
      <c r="O96" s="115"/>
      <c r="P96" s="134"/>
      <c r="Q96" s="110"/>
      <c r="R96" s="110"/>
    </row>
    <row r="97" spans="1:19" ht="28.9" customHeight="1" x14ac:dyDescent="0.25">
      <c r="A97" s="19" t="s">
        <v>11</v>
      </c>
      <c r="B97" s="19" t="s">
        <v>11</v>
      </c>
      <c r="C97" s="19" t="s">
        <v>22</v>
      </c>
      <c r="D97" s="19" t="s">
        <v>7</v>
      </c>
      <c r="E97" s="19" t="s">
        <v>8</v>
      </c>
      <c r="F97" s="19" t="s">
        <v>8</v>
      </c>
      <c r="G97" s="19" t="s">
        <v>7</v>
      </c>
      <c r="H97" s="19" t="s">
        <v>7</v>
      </c>
      <c r="I97" s="19" t="s">
        <v>43</v>
      </c>
      <c r="J97" s="50" t="s">
        <v>113</v>
      </c>
      <c r="K97" s="51">
        <v>37921465.340000004</v>
      </c>
      <c r="L97" s="18">
        <f t="shared" si="4"/>
        <v>4.7068990786504235E-3</v>
      </c>
      <c r="M97" s="120"/>
      <c r="N97" s="121"/>
      <c r="O97" s="121"/>
      <c r="P97" s="135"/>
      <c r="Q97" s="110"/>
      <c r="R97" s="136"/>
    </row>
    <row r="98" spans="1:19" ht="21.6" customHeight="1" x14ac:dyDescent="0.25">
      <c r="A98" s="19" t="s">
        <v>11</v>
      </c>
      <c r="B98" s="19" t="s">
        <v>11</v>
      </c>
      <c r="C98" s="19" t="s">
        <v>22</v>
      </c>
      <c r="D98" s="19" t="s">
        <v>7</v>
      </c>
      <c r="E98" s="19" t="s">
        <v>8</v>
      </c>
      <c r="F98" s="19" t="s">
        <v>8</v>
      </c>
      <c r="G98" s="19" t="s">
        <v>7</v>
      </c>
      <c r="H98" s="19" t="s">
        <v>7</v>
      </c>
      <c r="I98" s="19" t="s">
        <v>45</v>
      </c>
      <c r="J98" s="52" t="s">
        <v>114</v>
      </c>
      <c r="K98" s="24">
        <v>16467734.6</v>
      </c>
      <c r="L98" s="18">
        <f t="shared" si="4"/>
        <v>2.0440129125083987E-3</v>
      </c>
      <c r="M98" s="120"/>
      <c r="N98" s="121"/>
      <c r="O98" s="121"/>
      <c r="P98" s="110"/>
      <c r="Q98" s="110"/>
      <c r="R98" s="110"/>
      <c r="S98" s="53"/>
    </row>
    <row r="99" spans="1:19" ht="26.25" x14ac:dyDescent="0.25">
      <c r="A99" s="19" t="s">
        <v>11</v>
      </c>
      <c r="B99" s="19" t="s">
        <v>11</v>
      </c>
      <c r="C99" s="19" t="s">
        <v>22</v>
      </c>
      <c r="D99" s="54">
        <v>0</v>
      </c>
      <c r="E99" s="19" t="s">
        <v>8</v>
      </c>
      <c r="F99" s="19" t="s">
        <v>8</v>
      </c>
      <c r="G99" s="19" t="s">
        <v>7</v>
      </c>
      <c r="H99" s="19" t="s">
        <v>7</v>
      </c>
      <c r="I99" s="19" t="s">
        <v>51</v>
      </c>
      <c r="J99" s="50" t="s">
        <v>115</v>
      </c>
      <c r="K99" s="22">
        <v>46508802.18</v>
      </c>
      <c r="L99" s="18">
        <f t="shared" si="4"/>
        <v>5.7727789832864298E-3</v>
      </c>
      <c r="M99" s="120"/>
      <c r="N99" s="121"/>
      <c r="O99" s="121"/>
      <c r="P99" s="110"/>
      <c r="Q99" s="110"/>
      <c r="R99" s="131"/>
      <c r="S99" s="53"/>
    </row>
    <row r="100" spans="1:19" x14ac:dyDescent="0.25">
      <c r="A100" s="103"/>
      <c r="B100" s="104"/>
      <c r="C100" s="104"/>
      <c r="D100" s="104"/>
      <c r="E100" s="104"/>
      <c r="F100" s="104"/>
      <c r="G100" s="104"/>
      <c r="H100" s="104"/>
      <c r="I100" s="105"/>
      <c r="J100" s="55" t="s">
        <v>116</v>
      </c>
      <c r="K100" s="56">
        <f>+K87+K6+K83</f>
        <v>8056570728.7000008</v>
      </c>
      <c r="L100" s="57">
        <f t="shared" si="4"/>
        <v>1</v>
      </c>
      <c r="M100" s="137"/>
      <c r="N100" s="138"/>
      <c r="O100" s="138"/>
      <c r="P100" s="139"/>
      <c r="Q100" s="110"/>
      <c r="R100" s="110"/>
      <c r="S100" s="53"/>
    </row>
    <row r="101" spans="1:19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9"/>
      <c r="K101" s="60"/>
      <c r="L101" s="60"/>
      <c r="M101" s="140"/>
      <c r="N101" s="141"/>
      <c r="O101" s="141"/>
      <c r="P101" s="142"/>
      <c r="Q101" s="110"/>
      <c r="R101" s="143"/>
      <c r="S101" s="53"/>
    </row>
    <row r="102" spans="1:19" x14ac:dyDescent="0.25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5"/>
      <c r="O102" s="145"/>
      <c r="P102" s="144"/>
      <c r="Q102" s="144"/>
      <c r="R102" s="144"/>
    </row>
    <row r="103" spans="1:19" x14ac:dyDescent="0.25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5"/>
      <c r="O103" s="145"/>
      <c r="P103" s="144"/>
      <c r="Q103" s="144"/>
      <c r="R103" s="144"/>
    </row>
    <row r="104" spans="1:19" x14ac:dyDescent="0.25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5"/>
      <c r="O104" s="145"/>
      <c r="P104" s="144"/>
      <c r="Q104" s="144"/>
      <c r="R104" s="144"/>
    </row>
    <row r="105" spans="1:19" x14ac:dyDescent="0.25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5"/>
      <c r="O105" s="145"/>
      <c r="P105" s="144"/>
      <c r="Q105" s="144"/>
      <c r="R105" s="144"/>
    </row>
    <row r="106" spans="1:19" x14ac:dyDescent="0.25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5"/>
      <c r="O106" s="145"/>
      <c r="P106" s="144"/>
      <c r="Q106" s="144"/>
      <c r="R106" s="144"/>
    </row>
    <row r="107" spans="1:19" x14ac:dyDescent="0.25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5"/>
      <c r="O107" s="145"/>
      <c r="P107" s="144"/>
      <c r="Q107" s="144"/>
      <c r="R107" s="144"/>
    </row>
    <row r="108" spans="1:19" x14ac:dyDescent="0.25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5"/>
      <c r="O108" s="145"/>
      <c r="P108" s="144"/>
      <c r="Q108" s="144"/>
      <c r="R108" s="144"/>
    </row>
    <row r="109" spans="1:19" x14ac:dyDescent="0.25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5"/>
      <c r="O109" s="145"/>
      <c r="P109" s="144"/>
      <c r="Q109" s="144"/>
      <c r="R109" s="144"/>
    </row>
    <row r="110" spans="1:19" x14ac:dyDescent="0.25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5"/>
      <c r="O110" s="145"/>
      <c r="P110" s="144"/>
      <c r="Q110" s="144"/>
      <c r="R110" s="144"/>
    </row>
    <row r="111" spans="1:19" x14ac:dyDescent="0.25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5"/>
      <c r="O111" s="145"/>
      <c r="P111" s="144"/>
      <c r="Q111" s="144"/>
      <c r="R111" s="144"/>
    </row>
    <row r="112" spans="1:19" x14ac:dyDescent="0.25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5"/>
      <c r="O112" s="145"/>
      <c r="P112" s="144"/>
      <c r="Q112" s="144"/>
      <c r="R112" s="144"/>
    </row>
    <row r="113" spans="1:18" x14ac:dyDescent="0.25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5"/>
      <c r="O113" s="145"/>
      <c r="P113" s="144"/>
      <c r="Q113" s="144"/>
      <c r="R113" s="144"/>
    </row>
    <row r="114" spans="1:18" x14ac:dyDescent="0.25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5"/>
      <c r="O114" s="145"/>
      <c r="P114" s="144"/>
      <c r="Q114" s="144"/>
      <c r="R114" s="144"/>
    </row>
    <row r="115" spans="1:18" x14ac:dyDescent="0.25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5"/>
      <c r="O115" s="145"/>
      <c r="P115" s="144"/>
      <c r="Q115" s="144"/>
      <c r="R115" s="144"/>
    </row>
    <row r="116" spans="1:18" x14ac:dyDescent="0.25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5"/>
      <c r="O116" s="145"/>
      <c r="P116" s="144"/>
      <c r="Q116" s="144"/>
      <c r="R116" s="144"/>
    </row>
    <row r="117" spans="1:18" x14ac:dyDescent="0.25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5"/>
      <c r="O117" s="145"/>
      <c r="P117" s="144"/>
      <c r="Q117" s="144"/>
      <c r="R117" s="144"/>
    </row>
    <row r="118" spans="1:18" x14ac:dyDescent="0.25">
      <c r="M118" s="144"/>
      <c r="N118" s="145"/>
      <c r="O118" s="145"/>
      <c r="P118" s="144"/>
      <c r="Q118" s="144"/>
      <c r="R118" s="144"/>
    </row>
  </sheetData>
  <mergeCells count="5">
    <mergeCell ref="A1:L1"/>
    <mergeCell ref="A2:L2"/>
    <mergeCell ref="A3:L3"/>
    <mergeCell ref="A5:J5"/>
    <mergeCell ref="A100:I10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abSelected="1" workbookViewId="0">
      <selection activeCell="I173" sqref="I173"/>
    </sheetView>
  </sheetViews>
  <sheetFormatPr baseColWidth="10" defaultRowHeight="15" x14ac:dyDescent="0.25"/>
  <cols>
    <col min="1" max="1" width="11.5703125" bestFit="1" customWidth="1"/>
    <col min="2" max="2" width="44.7109375" customWidth="1"/>
    <col min="3" max="6" width="14.7109375" bestFit="1" customWidth="1"/>
  </cols>
  <sheetData>
    <row r="1" spans="1:6" ht="16.5" x14ac:dyDescent="0.25">
      <c r="A1" s="106" t="s">
        <v>1</v>
      </c>
      <c r="B1" s="106"/>
      <c r="C1" s="106"/>
      <c r="D1" s="106"/>
      <c r="E1" s="106"/>
      <c r="F1" s="106"/>
    </row>
    <row r="2" spans="1:6" ht="16.5" x14ac:dyDescent="0.25">
      <c r="A2" s="106" t="s">
        <v>118</v>
      </c>
      <c r="B2" s="106"/>
      <c r="C2" s="106"/>
      <c r="D2" s="106"/>
      <c r="E2" s="106"/>
      <c r="F2" s="106"/>
    </row>
    <row r="3" spans="1:6" ht="16.5" x14ac:dyDescent="0.25">
      <c r="A3" s="106" t="s">
        <v>119</v>
      </c>
      <c r="B3" s="106"/>
      <c r="C3" s="106"/>
      <c r="D3" s="106"/>
      <c r="E3" s="106"/>
      <c r="F3" s="106"/>
    </row>
    <row r="4" spans="1:6" ht="16.5" x14ac:dyDescent="0.25">
      <c r="A4" s="62"/>
      <c r="B4" s="77"/>
      <c r="C4" s="63"/>
      <c r="D4" s="63"/>
      <c r="E4" s="63"/>
      <c r="F4" s="64"/>
    </row>
    <row r="5" spans="1:6" ht="16.5" x14ac:dyDescent="0.25">
      <c r="A5" s="78" t="s">
        <v>120</v>
      </c>
      <c r="B5" s="78" t="s">
        <v>121</v>
      </c>
      <c r="C5" s="79" t="s">
        <v>122</v>
      </c>
      <c r="D5" s="79" t="s">
        <v>123</v>
      </c>
      <c r="E5" s="79" t="s">
        <v>124</v>
      </c>
      <c r="F5" s="80" t="s">
        <v>125</v>
      </c>
    </row>
    <row r="6" spans="1:6" ht="16.5" x14ac:dyDescent="0.25">
      <c r="A6" s="65">
        <v>0</v>
      </c>
      <c r="B6" s="81" t="s">
        <v>126</v>
      </c>
      <c r="C6" s="66">
        <f>+C7+C10+C14+C25+C31</f>
        <v>777170146.87</v>
      </c>
      <c r="D6" s="66">
        <f>+D7+D10+D14+D25+D31</f>
        <v>1124614403.71</v>
      </c>
      <c r="E6" s="66">
        <f>+E7+E10+E14+E25+E31</f>
        <v>345013366.27000004</v>
      </c>
      <c r="F6" s="66">
        <f>+C6+D6+E6</f>
        <v>2246797916.8499999</v>
      </c>
    </row>
    <row r="7" spans="1:6" ht="16.5" x14ac:dyDescent="0.25">
      <c r="A7" s="67" t="s">
        <v>127</v>
      </c>
      <c r="B7" s="82" t="s">
        <v>128</v>
      </c>
      <c r="C7" s="68">
        <f>SUM(C8:C9)</f>
        <v>299915788</v>
      </c>
      <c r="D7" s="68">
        <f>SUM(D8:D9)</f>
        <v>475149840</v>
      </c>
      <c r="E7" s="68">
        <f>SUM(E8:E9)</f>
        <v>136174440</v>
      </c>
      <c r="F7" s="68">
        <f t="shared" ref="F7:F25" si="0">+C7+D7+E7</f>
        <v>911240068</v>
      </c>
    </row>
    <row r="8" spans="1:6" ht="16.5" x14ac:dyDescent="0.25">
      <c r="A8" s="67" t="s">
        <v>129</v>
      </c>
      <c r="B8" s="83" t="s">
        <v>130</v>
      </c>
      <c r="C8" s="69">
        <v>296965788</v>
      </c>
      <c r="D8" s="69">
        <v>472149840</v>
      </c>
      <c r="E8" s="69">
        <v>136174440</v>
      </c>
      <c r="F8" s="69">
        <v>905290068</v>
      </c>
    </row>
    <row r="9" spans="1:6" ht="16.5" x14ac:dyDescent="0.25">
      <c r="A9" s="67" t="s">
        <v>131</v>
      </c>
      <c r="B9" s="83" t="s">
        <v>132</v>
      </c>
      <c r="C9" s="69">
        <v>2950000</v>
      </c>
      <c r="D9" s="69">
        <v>3000000</v>
      </c>
      <c r="E9" s="69">
        <v>0</v>
      </c>
      <c r="F9" s="69">
        <v>5950000</v>
      </c>
    </row>
    <row r="10" spans="1:6" ht="16.5" x14ac:dyDescent="0.25">
      <c r="A10" s="67" t="s">
        <v>133</v>
      </c>
      <c r="B10" s="82" t="s">
        <v>134</v>
      </c>
      <c r="C10" s="68">
        <f>SUM(C11:C13)</f>
        <v>18148900</v>
      </c>
      <c r="D10" s="68">
        <f>SUM(D11:D13)</f>
        <v>14100000</v>
      </c>
      <c r="E10" s="68">
        <f>SUM(E11:E13)</f>
        <v>3050000</v>
      </c>
      <c r="F10" s="68">
        <f t="shared" si="0"/>
        <v>35298900</v>
      </c>
    </row>
    <row r="11" spans="1:6" ht="16.5" x14ac:dyDescent="0.25">
      <c r="A11" s="67" t="s">
        <v>135</v>
      </c>
      <c r="B11" s="83" t="s">
        <v>136</v>
      </c>
      <c r="C11" s="69">
        <v>1795000</v>
      </c>
      <c r="D11" s="69">
        <v>14100000</v>
      </c>
      <c r="E11" s="69">
        <v>3050000</v>
      </c>
      <c r="F11" s="69">
        <v>18945000</v>
      </c>
    </row>
    <row r="12" spans="1:6" ht="16.5" x14ac:dyDescent="0.25">
      <c r="A12" s="67" t="s">
        <v>137</v>
      </c>
      <c r="B12" s="83" t="s">
        <v>138</v>
      </c>
      <c r="C12" s="69">
        <v>0</v>
      </c>
      <c r="D12" s="69">
        <v>0</v>
      </c>
      <c r="E12" s="69">
        <v>0</v>
      </c>
      <c r="F12" s="69">
        <v>0</v>
      </c>
    </row>
    <row r="13" spans="1:6" ht="16.5" x14ac:dyDescent="0.25">
      <c r="A13" s="67" t="s">
        <v>139</v>
      </c>
      <c r="B13" s="83" t="s">
        <v>140</v>
      </c>
      <c r="C13" s="69">
        <v>16353900</v>
      </c>
      <c r="D13" s="69">
        <v>0</v>
      </c>
      <c r="E13" s="69">
        <v>0</v>
      </c>
      <c r="F13" s="69">
        <v>16353900</v>
      </c>
    </row>
    <row r="14" spans="1:6" ht="16.5" x14ac:dyDescent="0.25">
      <c r="A14" s="67" t="s">
        <v>141</v>
      </c>
      <c r="B14" s="82" t="s">
        <v>142</v>
      </c>
      <c r="C14" s="68">
        <f>SUM(C15+C16+C19+C20+C21)</f>
        <v>304965274.59000003</v>
      </c>
      <c r="D14" s="68">
        <f>SUM(D15+D16+D19+D20+D21)</f>
        <v>400522847.92000002</v>
      </c>
      <c r="E14" s="68">
        <f>SUM(E15+E16+E19+E20+E21)</f>
        <v>137629619.09</v>
      </c>
      <c r="F14" s="68">
        <f>+C14+D14+E14</f>
        <v>843117741.60000002</v>
      </c>
    </row>
    <row r="15" spans="1:6" ht="16.5" x14ac:dyDescent="0.25">
      <c r="A15" s="67" t="s">
        <v>143</v>
      </c>
      <c r="B15" s="83" t="s">
        <v>144</v>
      </c>
      <c r="C15" s="69">
        <v>83087692.200000018</v>
      </c>
      <c r="D15" s="69">
        <v>121371093</v>
      </c>
      <c r="E15" s="69">
        <v>35488162.799999997</v>
      </c>
      <c r="F15" s="69">
        <v>239946948</v>
      </c>
    </row>
    <row r="16" spans="1:6" ht="16.5" x14ac:dyDescent="0.25">
      <c r="A16" s="67" t="s">
        <v>145</v>
      </c>
      <c r="B16" s="84" t="s">
        <v>146</v>
      </c>
      <c r="C16" s="69">
        <v>102764107.5</v>
      </c>
      <c r="D16" s="69">
        <v>107051038.5</v>
      </c>
      <c r="E16" s="69">
        <v>44702814</v>
      </c>
      <c r="F16" s="69">
        <v>254517960</v>
      </c>
    </row>
    <row r="17" spans="1:6" ht="16.5" x14ac:dyDescent="0.25">
      <c r="A17" s="67" t="s">
        <v>147</v>
      </c>
      <c r="B17" s="84" t="s">
        <v>148</v>
      </c>
      <c r="C17" s="69">
        <v>27349608</v>
      </c>
      <c r="D17" s="69">
        <v>5239657.5</v>
      </c>
      <c r="E17" s="69">
        <v>6171604.5</v>
      </c>
      <c r="F17" s="69">
        <v>38760870</v>
      </c>
    </row>
    <row r="18" spans="1:6" ht="16.5" x14ac:dyDescent="0.25">
      <c r="A18" s="67" t="s">
        <v>149</v>
      </c>
      <c r="B18" s="84" t="s">
        <v>150</v>
      </c>
      <c r="C18" s="69">
        <v>75414499.5</v>
      </c>
      <c r="D18" s="69">
        <v>101811381</v>
      </c>
      <c r="E18" s="69">
        <v>38531209.5</v>
      </c>
      <c r="F18" s="69">
        <v>215757090</v>
      </c>
    </row>
    <row r="19" spans="1:6" ht="16.5" x14ac:dyDescent="0.25">
      <c r="A19" s="67" t="s">
        <v>151</v>
      </c>
      <c r="B19" s="84" t="s">
        <v>152</v>
      </c>
      <c r="C19" s="69">
        <v>46650157.900000006</v>
      </c>
      <c r="D19" s="69">
        <v>68418780.510000005</v>
      </c>
      <c r="E19" s="69">
        <v>21288602.460000001</v>
      </c>
      <c r="F19" s="69">
        <v>136357540.87</v>
      </c>
    </row>
    <row r="20" spans="1:6" ht="16.5" x14ac:dyDescent="0.25">
      <c r="A20" s="67" t="s">
        <v>153</v>
      </c>
      <c r="B20" s="84" t="s">
        <v>154</v>
      </c>
      <c r="C20" s="69">
        <v>43063009.189999998</v>
      </c>
      <c r="D20" s="69">
        <v>63157740.910000011</v>
      </c>
      <c r="E20" s="69">
        <v>19651622.329999998</v>
      </c>
      <c r="F20" s="69">
        <v>125872372.43000001</v>
      </c>
    </row>
    <row r="21" spans="1:6" ht="16.5" x14ac:dyDescent="0.25">
      <c r="A21" s="67" t="s">
        <v>155</v>
      </c>
      <c r="B21" s="84" t="s">
        <v>156</v>
      </c>
      <c r="C21" s="69">
        <v>29400307.800000001</v>
      </c>
      <c r="D21" s="69">
        <v>40524195</v>
      </c>
      <c r="E21" s="69">
        <v>16498417.500000004</v>
      </c>
      <c r="F21" s="69">
        <v>86422920.299999997</v>
      </c>
    </row>
    <row r="22" spans="1:6" ht="16.5" x14ac:dyDescent="0.25">
      <c r="A22" s="67" t="s">
        <v>157</v>
      </c>
      <c r="B22" s="84" t="s">
        <v>158</v>
      </c>
      <c r="C22" s="69">
        <v>26977327.800000001</v>
      </c>
      <c r="D22" s="69">
        <v>26955507</v>
      </c>
      <c r="E22" s="69">
        <v>13575265.200000003</v>
      </c>
      <c r="F22" s="69">
        <v>67508100</v>
      </c>
    </row>
    <row r="23" spans="1:6" ht="16.5" x14ac:dyDescent="0.25">
      <c r="A23" s="67" t="s">
        <v>159</v>
      </c>
      <c r="B23" s="84" t="s">
        <v>160</v>
      </c>
      <c r="C23" s="69">
        <v>1298025</v>
      </c>
      <c r="D23" s="69">
        <v>10842835.5</v>
      </c>
      <c r="E23" s="69">
        <v>1469364.3</v>
      </c>
      <c r="F23" s="69">
        <v>13610224.800000001</v>
      </c>
    </row>
    <row r="24" spans="1:6" ht="16.5" x14ac:dyDescent="0.25">
      <c r="A24" s="67" t="s">
        <v>161</v>
      </c>
      <c r="B24" s="84" t="s">
        <v>162</v>
      </c>
      <c r="C24" s="69">
        <v>1124955</v>
      </c>
      <c r="D24" s="69">
        <v>2725852.5</v>
      </c>
      <c r="E24" s="69">
        <v>1453788</v>
      </c>
      <c r="F24" s="69">
        <v>5304595.5</v>
      </c>
    </row>
    <row r="25" spans="1:6" ht="16.5" x14ac:dyDescent="0.25">
      <c r="A25" s="67" t="s">
        <v>163</v>
      </c>
      <c r="B25" s="85" t="s">
        <v>164</v>
      </c>
      <c r="C25" s="68">
        <f>SUM(C26:C30)</f>
        <v>93804338.890000015</v>
      </c>
      <c r="D25" s="68">
        <f>SUM(D26:D30)</f>
        <v>137576779.57999998</v>
      </c>
      <c r="E25" s="68">
        <f>SUM(E26:E30)</f>
        <v>42807213.969999999</v>
      </c>
      <c r="F25" s="68">
        <f t="shared" si="0"/>
        <v>274188332.44</v>
      </c>
    </row>
    <row r="26" spans="1:6" ht="16.5" x14ac:dyDescent="0.25">
      <c r="A26" s="67" t="s">
        <v>165</v>
      </c>
      <c r="B26" s="84" t="s">
        <v>166</v>
      </c>
      <c r="C26" s="69">
        <v>51802396.140000001</v>
      </c>
      <c r="D26" s="69">
        <v>75975236.439999998</v>
      </c>
      <c r="E26" s="69">
        <v>23639804.710000001</v>
      </c>
      <c r="F26" s="69">
        <v>151417437.28999999</v>
      </c>
    </row>
    <row r="27" spans="1:6" ht="16.5" x14ac:dyDescent="0.25">
      <c r="A27" s="67" t="s">
        <v>167</v>
      </c>
      <c r="B27" s="84" t="s">
        <v>168</v>
      </c>
      <c r="C27" s="69">
        <v>2800129.4800000004</v>
      </c>
      <c r="D27" s="69">
        <v>4106769.56</v>
      </c>
      <c r="E27" s="69">
        <v>1277827.2899999998</v>
      </c>
      <c r="F27" s="69">
        <v>8184726.330000001</v>
      </c>
    </row>
    <row r="28" spans="1:6" ht="16.5" x14ac:dyDescent="0.25">
      <c r="A28" s="67" t="s">
        <v>169</v>
      </c>
      <c r="B28" s="84" t="s">
        <v>170</v>
      </c>
      <c r="C28" s="69">
        <v>8400388.5299999993</v>
      </c>
      <c r="D28" s="69">
        <v>12320308.640000001</v>
      </c>
      <c r="E28" s="69">
        <v>3833481.8400000003</v>
      </c>
      <c r="F28" s="69">
        <v>24554179.010000002</v>
      </c>
    </row>
    <row r="29" spans="1:6" ht="16.5" x14ac:dyDescent="0.25">
      <c r="A29" s="67" t="s">
        <v>171</v>
      </c>
      <c r="B29" s="84" t="s">
        <v>172</v>
      </c>
      <c r="C29" s="69">
        <v>28001295.260000005</v>
      </c>
      <c r="D29" s="69">
        <v>41067695.379999995</v>
      </c>
      <c r="E29" s="69">
        <v>12778272.84</v>
      </c>
      <c r="F29" s="69">
        <v>81847263.480000004</v>
      </c>
    </row>
    <row r="30" spans="1:6" ht="16.5" x14ac:dyDescent="0.25">
      <c r="A30" s="67" t="s">
        <v>173</v>
      </c>
      <c r="B30" s="84" t="s">
        <v>174</v>
      </c>
      <c r="C30" s="69">
        <v>2800129.4800000004</v>
      </c>
      <c r="D30" s="69">
        <v>4106769.56</v>
      </c>
      <c r="E30" s="69">
        <v>1277827.2899999998</v>
      </c>
      <c r="F30" s="69">
        <v>8184726.330000001</v>
      </c>
    </row>
    <row r="31" spans="1:6" ht="16.5" x14ac:dyDescent="0.25">
      <c r="A31" s="67" t="s">
        <v>175</v>
      </c>
      <c r="B31" s="85" t="s">
        <v>176</v>
      </c>
      <c r="C31" s="68">
        <f>SUM(C32:C35)</f>
        <v>60335845.390000001</v>
      </c>
      <c r="D31" s="68">
        <f>SUM(D32:D35)</f>
        <v>97264936.210000008</v>
      </c>
      <c r="E31" s="68">
        <f>SUM(E32:E35)</f>
        <v>25352093.210000005</v>
      </c>
      <c r="F31" s="68">
        <f>SUM(C31:E31)</f>
        <v>182952874.81000003</v>
      </c>
    </row>
    <row r="32" spans="1:6" ht="16.5" x14ac:dyDescent="0.25">
      <c r="A32" s="67" t="s">
        <v>177</v>
      </c>
      <c r="B32" s="86" t="s">
        <v>178</v>
      </c>
      <c r="C32" s="69">
        <v>30353404.030000001</v>
      </c>
      <c r="D32" s="69">
        <v>44517381.800000004</v>
      </c>
      <c r="E32" s="69">
        <v>13851647.710000001</v>
      </c>
      <c r="F32" s="69">
        <v>88722433.540000021</v>
      </c>
    </row>
    <row r="33" spans="1:6" ht="16.5" x14ac:dyDescent="0.25">
      <c r="A33" s="67" t="s">
        <v>179</v>
      </c>
      <c r="B33" s="84" t="s">
        <v>180</v>
      </c>
      <c r="C33" s="69">
        <v>16800777.149999999</v>
      </c>
      <c r="D33" s="69">
        <v>24640617.220000003</v>
      </c>
      <c r="E33" s="69">
        <v>7666963.660000002</v>
      </c>
      <c r="F33" s="69">
        <v>49108358.030000009</v>
      </c>
    </row>
    <row r="34" spans="1:6" ht="16.5" x14ac:dyDescent="0.25">
      <c r="A34" s="67" t="s">
        <v>181</v>
      </c>
      <c r="B34" s="84" t="s">
        <v>182</v>
      </c>
      <c r="C34" s="69">
        <v>8400388.5299999993</v>
      </c>
      <c r="D34" s="69">
        <v>12320308.630000001</v>
      </c>
      <c r="E34" s="69">
        <v>3833481.8400000003</v>
      </c>
      <c r="F34" s="69">
        <v>24554179</v>
      </c>
    </row>
    <row r="35" spans="1:6" ht="16.5" x14ac:dyDescent="0.25">
      <c r="A35" s="67" t="s">
        <v>183</v>
      </c>
      <c r="B35" s="87" t="s">
        <v>184</v>
      </c>
      <c r="C35" s="69">
        <v>4781275.68</v>
      </c>
      <c r="D35" s="69">
        <v>15786628.559999999</v>
      </c>
      <c r="E35" s="69">
        <v>0</v>
      </c>
      <c r="F35" s="69">
        <v>20567904.239999998</v>
      </c>
    </row>
    <row r="36" spans="1:6" ht="16.5" x14ac:dyDescent="0.25">
      <c r="A36" s="67"/>
      <c r="B36" s="87"/>
      <c r="C36" s="69"/>
      <c r="D36" s="69"/>
      <c r="E36" s="69"/>
      <c r="F36" s="68"/>
    </row>
    <row r="37" spans="1:6" ht="16.5" x14ac:dyDescent="0.25">
      <c r="A37" s="65">
        <v>1</v>
      </c>
      <c r="B37" s="66" t="s">
        <v>185</v>
      </c>
      <c r="C37" s="66">
        <f>+C38+C44+C50+C58+C73+C78+C83+C87+C97+C100</f>
        <v>324117410.18000001</v>
      </c>
      <c r="D37" s="66">
        <f>+D38+D44+D50+D58+D73+D78+D83+D87+D97+D100</f>
        <v>500742693.88999999</v>
      </c>
      <c r="E37" s="66">
        <f>+E38+E44+E50+E58+E73+E78+E83+E87+E97+E100</f>
        <v>2787991084.5100002</v>
      </c>
      <c r="F37" s="66">
        <f t="shared" ref="F37:F100" si="1">+C37+D37+E37</f>
        <v>3612851188.5799999</v>
      </c>
    </row>
    <row r="38" spans="1:6" ht="16.5" x14ac:dyDescent="0.25">
      <c r="A38" s="67" t="s">
        <v>186</v>
      </c>
      <c r="B38" s="68" t="s">
        <v>187</v>
      </c>
      <c r="C38" s="68">
        <f>SUM(C39:C43)</f>
        <v>2699520</v>
      </c>
      <c r="D38" s="68">
        <f>SUM(D39:D43)</f>
        <v>15134600</v>
      </c>
      <c r="E38" s="68">
        <f>SUM(E39:E43)</f>
        <v>0</v>
      </c>
      <c r="F38" s="68">
        <f t="shared" si="1"/>
        <v>17834120</v>
      </c>
    </row>
    <row r="39" spans="1:6" ht="16.5" x14ac:dyDescent="0.25">
      <c r="A39" s="70" t="s">
        <v>188</v>
      </c>
      <c r="B39" s="69" t="s">
        <v>189</v>
      </c>
      <c r="C39" s="69">
        <v>0</v>
      </c>
      <c r="D39" s="69">
        <v>14034600</v>
      </c>
      <c r="E39" s="69">
        <v>0</v>
      </c>
      <c r="F39" s="69">
        <v>14034600</v>
      </c>
    </row>
    <row r="40" spans="1:6" ht="16.5" x14ac:dyDescent="0.25">
      <c r="A40" s="70" t="s">
        <v>190</v>
      </c>
      <c r="B40" s="69" t="s">
        <v>191</v>
      </c>
      <c r="C40" s="69">
        <v>449520</v>
      </c>
      <c r="D40" s="69">
        <v>600000</v>
      </c>
      <c r="E40" s="69">
        <v>0</v>
      </c>
      <c r="F40" s="69">
        <v>1049520</v>
      </c>
    </row>
    <row r="41" spans="1:6" ht="16.5" x14ac:dyDescent="0.25">
      <c r="A41" s="70" t="s">
        <v>192</v>
      </c>
      <c r="B41" s="69" t="s">
        <v>193</v>
      </c>
      <c r="C41" s="69">
        <v>250000</v>
      </c>
      <c r="D41" s="69">
        <v>0</v>
      </c>
      <c r="E41" s="69">
        <v>0</v>
      </c>
      <c r="F41" s="69">
        <v>250000</v>
      </c>
    </row>
    <row r="42" spans="1:6" ht="16.5" x14ac:dyDescent="0.25">
      <c r="A42" s="70" t="s">
        <v>194</v>
      </c>
      <c r="B42" s="69" t="s">
        <v>195</v>
      </c>
      <c r="C42" s="69">
        <v>2000000</v>
      </c>
      <c r="D42" s="69">
        <v>500000</v>
      </c>
      <c r="E42" s="69">
        <v>0</v>
      </c>
      <c r="F42" s="69">
        <v>2500000</v>
      </c>
    </row>
    <row r="43" spans="1:6" ht="16.5" x14ac:dyDescent="0.25">
      <c r="A43" s="70" t="s">
        <v>196</v>
      </c>
      <c r="B43" s="69" t="s">
        <v>197</v>
      </c>
      <c r="C43" s="69">
        <v>0</v>
      </c>
      <c r="D43" s="69">
        <v>0</v>
      </c>
      <c r="E43" s="69">
        <v>0</v>
      </c>
      <c r="F43" s="69">
        <v>0</v>
      </c>
    </row>
    <row r="44" spans="1:6" ht="16.5" x14ac:dyDescent="0.25">
      <c r="A44" s="67" t="s">
        <v>198</v>
      </c>
      <c r="B44" s="68" t="s">
        <v>199</v>
      </c>
      <c r="C44" s="68">
        <f>SUM(C45:C49)</f>
        <v>44652000</v>
      </c>
      <c r="D44" s="68">
        <f>SUM(D45:D49)</f>
        <v>64088000</v>
      </c>
      <c r="E44" s="68">
        <f>SUM(E45:E49)</f>
        <v>0</v>
      </c>
      <c r="F44" s="68">
        <f t="shared" si="1"/>
        <v>108740000</v>
      </c>
    </row>
    <row r="45" spans="1:6" ht="16.5" x14ac:dyDescent="0.25">
      <c r="A45" s="70" t="s">
        <v>200</v>
      </c>
      <c r="B45" s="69" t="s">
        <v>201</v>
      </c>
      <c r="C45" s="69">
        <v>8160000</v>
      </c>
      <c r="D45" s="69">
        <v>12240000</v>
      </c>
      <c r="E45" s="69">
        <v>0</v>
      </c>
      <c r="F45" s="69">
        <v>20400000</v>
      </c>
    </row>
    <row r="46" spans="1:6" ht="16.5" x14ac:dyDescent="0.25">
      <c r="A46" s="70" t="s">
        <v>202</v>
      </c>
      <c r="B46" s="69" t="s">
        <v>203</v>
      </c>
      <c r="C46" s="69">
        <v>18432000</v>
      </c>
      <c r="D46" s="69">
        <v>27648000</v>
      </c>
      <c r="E46" s="69">
        <v>0</v>
      </c>
      <c r="F46" s="69">
        <v>46080000</v>
      </c>
    </row>
    <row r="47" spans="1:6" ht="16.5" x14ac:dyDescent="0.25">
      <c r="A47" s="70" t="s">
        <v>204</v>
      </c>
      <c r="B47" s="69" t="s">
        <v>205</v>
      </c>
      <c r="C47" s="69">
        <v>60000</v>
      </c>
      <c r="D47" s="69">
        <v>100000</v>
      </c>
      <c r="E47" s="69">
        <v>0</v>
      </c>
      <c r="F47" s="69">
        <v>160000</v>
      </c>
    </row>
    <row r="48" spans="1:6" ht="16.5" x14ac:dyDescent="0.25">
      <c r="A48" s="70" t="s">
        <v>206</v>
      </c>
      <c r="B48" s="69" t="s">
        <v>207</v>
      </c>
      <c r="C48" s="69">
        <v>18000000</v>
      </c>
      <c r="D48" s="69">
        <v>21600000</v>
      </c>
      <c r="E48" s="69">
        <v>0</v>
      </c>
      <c r="F48" s="69">
        <v>39600000</v>
      </c>
    </row>
    <row r="49" spans="1:6" ht="16.5" x14ac:dyDescent="0.25">
      <c r="A49" s="70" t="s">
        <v>208</v>
      </c>
      <c r="B49" s="69" t="s">
        <v>209</v>
      </c>
      <c r="C49" s="69">
        <v>0</v>
      </c>
      <c r="D49" s="69">
        <v>2500000</v>
      </c>
      <c r="E49" s="69">
        <v>0</v>
      </c>
      <c r="F49" s="69">
        <v>2500000</v>
      </c>
    </row>
    <row r="50" spans="1:6" ht="16.5" x14ac:dyDescent="0.25">
      <c r="A50" s="67" t="s">
        <v>210</v>
      </c>
      <c r="B50" s="88" t="s">
        <v>211</v>
      </c>
      <c r="C50" s="68">
        <f>SUM(C51:C57)</f>
        <v>7132320</v>
      </c>
      <c r="D50" s="68">
        <f>SUM(D51:D57)</f>
        <v>5155000</v>
      </c>
      <c r="E50" s="68">
        <f>SUM(E51:E57)</f>
        <v>200000</v>
      </c>
      <c r="F50" s="68">
        <f t="shared" si="1"/>
        <v>12487320</v>
      </c>
    </row>
    <row r="51" spans="1:6" ht="16.5" x14ac:dyDescent="0.25">
      <c r="A51" s="70" t="s">
        <v>212</v>
      </c>
      <c r="B51" s="69" t="s">
        <v>213</v>
      </c>
      <c r="C51" s="69">
        <v>1650000</v>
      </c>
      <c r="D51" s="69">
        <v>500000</v>
      </c>
      <c r="E51" s="69">
        <v>0</v>
      </c>
      <c r="F51" s="69">
        <v>2150000</v>
      </c>
    </row>
    <row r="52" spans="1:6" ht="16.5" x14ac:dyDescent="0.25">
      <c r="A52" s="70" t="s">
        <v>214</v>
      </c>
      <c r="B52" s="69" t="s">
        <v>215</v>
      </c>
      <c r="C52" s="69">
        <v>0</v>
      </c>
      <c r="D52" s="69">
        <v>0</v>
      </c>
      <c r="E52" s="69">
        <v>0</v>
      </c>
      <c r="F52" s="69">
        <v>0</v>
      </c>
    </row>
    <row r="53" spans="1:6" ht="16.5" x14ac:dyDescent="0.25">
      <c r="A53" s="70" t="s">
        <v>216</v>
      </c>
      <c r="B53" s="69" t="s">
        <v>217</v>
      </c>
      <c r="C53" s="69">
        <v>175000</v>
      </c>
      <c r="D53" s="69">
        <v>905000</v>
      </c>
      <c r="E53" s="69">
        <v>200000</v>
      </c>
      <c r="F53" s="69">
        <v>1280000</v>
      </c>
    </row>
    <row r="54" spans="1:6" ht="16.5" x14ac:dyDescent="0.25">
      <c r="A54" s="70" t="s">
        <v>218</v>
      </c>
      <c r="B54" s="69" t="s">
        <v>219</v>
      </c>
      <c r="C54" s="69">
        <v>150000</v>
      </c>
      <c r="D54" s="69">
        <v>0</v>
      </c>
      <c r="E54" s="69">
        <v>0</v>
      </c>
      <c r="F54" s="69">
        <v>150000</v>
      </c>
    </row>
    <row r="55" spans="1:6" ht="16.5" x14ac:dyDescent="0.25">
      <c r="A55" s="70" t="s">
        <v>220</v>
      </c>
      <c r="B55" s="69" t="s">
        <v>221</v>
      </c>
      <c r="C55" s="69">
        <v>0</v>
      </c>
      <c r="D55" s="69">
        <v>0</v>
      </c>
      <c r="E55" s="69">
        <v>0</v>
      </c>
      <c r="F55" s="69">
        <v>0</v>
      </c>
    </row>
    <row r="56" spans="1:6" ht="16.5" x14ac:dyDescent="0.25">
      <c r="A56" s="70" t="s">
        <v>222</v>
      </c>
      <c r="B56" s="69" t="s">
        <v>223</v>
      </c>
      <c r="C56" s="69">
        <v>0</v>
      </c>
      <c r="D56" s="69">
        <v>3600000</v>
      </c>
      <c r="E56" s="69">
        <v>0</v>
      </c>
      <c r="F56" s="69">
        <v>3600000</v>
      </c>
    </row>
    <row r="57" spans="1:6" ht="16.5" x14ac:dyDescent="0.25">
      <c r="A57" s="70" t="s">
        <v>224</v>
      </c>
      <c r="B57" s="69" t="s">
        <v>225</v>
      </c>
      <c r="C57" s="69">
        <v>5157320</v>
      </c>
      <c r="D57" s="69">
        <v>150000</v>
      </c>
      <c r="E57" s="69">
        <v>0</v>
      </c>
      <c r="F57" s="69">
        <v>5307320</v>
      </c>
    </row>
    <row r="58" spans="1:6" ht="16.5" x14ac:dyDescent="0.25">
      <c r="A58" s="67" t="s">
        <v>226</v>
      </c>
      <c r="B58" s="68" t="s">
        <v>227</v>
      </c>
      <c r="C58" s="68">
        <f>SUM(C59:C63)+C67</f>
        <v>169239101.56</v>
      </c>
      <c r="D58" s="68">
        <f>SUM(D59:D63)+D67</f>
        <v>315555253.88999999</v>
      </c>
      <c r="E58" s="68">
        <f>SUM(E59:E63)+E67</f>
        <v>2714321084.5100002</v>
      </c>
      <c r="F58" s="68">
        <f t="shared" si="1"/>
        <v>3199115439.96</v>
      </c>
    </row>
    <row r="59" spans="1:6" ht="16.5" x14ac:dyDescent="0.25">
      <c r="A59" s="70" t="s">
        <v>228</v>
      </c>
      <c r="B59" s="69" t="s">
        <v>229</v>
      </c>
      <c r="C59" s="69">
        <v>200000</v>
      </c>
      <c r="D59" s="69">
        <v>0</v>
      </c>
      <c r="E59" s="69">
        <v>51619200</v>
      </c>
      <c r="F59" s="69">
        <v>51819200</v>
      </c>
    </row>
    <row r="60" spans="1:6" ht="16.5" x14ac:dyDescent="0.25">
      <c r="A60" s="70" t="s">
        <v>230</v>
      </c>
      <c r="B60" s="69" t="s">
        <v>231</v>
      </c>
      <c r="C60" s="69">
        <v>0</v>
      </c>
      <c r="D60" s="69">
        <v>0</v>
      </c>
      <c r="E60" s="69">
        <v>235512600</v>
      </c>
      <c r="F60" s="69">
        <v>235512600</v>
      </c>
    </row>
    <row r="61" spans="1:6" ht="16.5" x14ac:dyDescent="0.25">
      <c r="A61" s="70" t="s">
        <v>232</v>
      </c>
      <c r="B61" s="69" t="s">
        <v>233</v>
      </c>
      <c r="C61" s="69">
        <v>0</v>
      </c>
      <c r="D61" s="69">
        <v>0</v>
      </c>
      <c r="E61" s="69">
        <v>922251769.50999999</v>
      </c>
      <c r="F61" s="69">
        <v>922251769.50999999</v>
      </c>
    </row>
    <row r="62" spans="1:6" ht="16.5" x14ac:dyDescent="0.25">
      <c r="A62" s="70" t="s">
        <v>234</v>
      </c>
      <c r="B62" s="69" t="s">
        <v>235</v>
      </c>
      <c r="C62" s="69">
        <v>0</v>
      </c>
      <c r="D62" s="69">
        <v>0</v>
      </c>
      <c r="E62" s="69">
        <v>64524000.000000007</v>
      </c>
      <c r="F62" s="69">
        <v>64524000.000000007</v>
      </c>
    </row>
    <row r="63" spans="1:6" ht="16.5" x14ac:dyDescent="0.25">
      <c r="A63" s="70" t="s">
        <v>236</v>
      </c>
      <c r="B63" s="68" t="s">
        <v>237</v>
      </c>
      <c r="C63" s="69">
        <v>118472446.56</v>
      </c>
      <c r="D63" s="69">
        <v>253819523.88999996</v>
      </c>
      <c r="E63" s="69">
        <v>0</v>
      </c>
      <c r="F63" s="69">
        <v>372291970.44999993</v>
      </c>
    </row>
    <row r="64" spans="1:6" ht="16.5" x14ac:dyDescent="0.25">
      <c r="A64" s="71" t="s">
        <v>238</v>
      </c>
      <c r="B64" s="89" t="s">
        <v>239</v>
      </c>
      <c r="C64" s="69">
        <v>70884900</v>
      </c>
      <c r="D64" s="69">
        <v>227002192.81999996</v>
      </c>
      <c r="E64" s="69">
        <v>0</v>
      </c>
      <c r="F64" s="69">
        <v>297887092.81999993</v>
      </c>
    </row>
    <row r="65" spans="1:6" ht="16.5" x14ac:dyDescent="0.25">
      <c r="A65" s="71" t="s">
        <v>240</v>
      </c>
      <c r="B65" s="89" t="s">
        <v>241</v>
      </c>
      <c r="C65" s="69">
        <v>26153942.300000001</v>
      </c>
      <c r="D65" s="69">
        <v>620000</v>
      </c>
      <c r="E65" s="69">
        <v>0</v>
      </c>
      <c r="F65" s="69">
        <v>26773942.300000001</v>
      </c>
    </row>
    <row r="66" spans="1:6" ht="16.5" x14ac:dyDescent="0.25">
      <c r="A66" s="71" t="s">
        <v>242</v>
      </c>
      <c r="B66" s="89" t="s">
        <v>243</v>
      </c>
      <c r="C66" s="69">
        <v>21433604.260000002</v>
      </c>
      <c r="D66" s="69">
        <v>26197331.069999997</v>
      </c>
      <c r="E66" s="69">
        <v>0</v>
      </c>
      <c r="F66" s="69">
        <v>47630935.329999998</v>
      </c>
    </row>
    <row r="67" spans="1:6" ht="16.5" x14ac:dyDescent="0.25">
      <c r="A67" s="70" t="s">
        <v>244</v>
      </c>
      <c r="B67" s="68" t="s">
        <v>245</v>
      </c>
      <c r="C67" s="69">
        <v>50566655</v>
      </c>
      <c r="D67" s="69">
        <v>61735730</v>
      </c>
      <c r="E67" s="69">
        <v>1440413515.0000002</v>
      </c>
      <c r="F67" s="69">
        <v>1552715900.0000002</v>
      </c>
    </row>
    <row r="68" spans="1:6" ht="16.5" x14ac:dyDescent="0.25">
      <c r="A68" s="71" t="s">
        <v>246</v>
      </c>
      <c r="B68" s="89" t="s">
        <v>247</v>
      </c>
      <c r="C68" s="69">
        <v>46214175</v>
      </c>
      <c r="D68" s="69">
        <v>55457010</v>
      </c>
      <c r="E68" s="69">
        <v>0</v>
      </c>
      <c r="F68" s="69">
        <v>101671185</v>
      </c>
    </row>
    <row r="69" spans="1:6" ht="16.5" x14ac:dyDescent="0.25">
      <c r="A69" s="71" t="s">
        <v>248</v>
      </c>
      <c r="B69" s="89" t="s">
        <v>249</v>
      </c>
      <c r="C69" s="69">
        <v>348480</v>
      </c>
      <c r="D69" s="69">
        <v>522720</v>
      </c>
      <c r="E69" s="69">
        <v>0</v>
      </c>
      <c r="F69" s="69">
        <v>871200</v>
      </c>
    </row>
    <row r="70" spans="1:6" ht="16.5" x14ac:dyDescent="0.25">
      <c r="A70" s="71" t="s">
        <v>250</v>
      </c>
      <c r="B70" s="89" t="s">
        <v>251</v>
      </c>
      <c r="C70" s="69">
        <v>3504000</v>
      </c>
      <c r="D70" s="69">
        <v>5256000</v>
      </c>
      <c r="E70" s="69">
        <v>0</v>
      </c>
      <c r="F70" s="69">
        <v>8760000</v>
      </c>
    </row>
    <row r="71" spans="1:6" ht="16.5" x14ac:dyDescent="0.25">
      <c r="A71" s="71" t="s">
        <v>252</v>
      </c>
      <c r="B71" s="89" t="s">
        <v>253</v>
      </c>
      <c r="C71" s="69">
        <v>500000</v>
      </c>
      <c r="D71" s="69">
        <v>500000</v>
      </c>
      <c r="E71" s="69">
        <v>421126640.00000018</v>
      </c>
      <c r="F71" s="69">
        <v>422126640.00000018</v>
      </c>
    </row>
    <row r="72" spans="1:6" ht="16.5" x14ac:dyDescent="0.25">
      <c r="A72" s="71" t="s">
        <v>254</v>
      </c>
      <c r="B72" s="89" t="s">
        <v>255</v>
      </c>
      <c r="C72" s="69"/>
      <c r="D72" s="69"/>
      <c r="E72" s="69">
        <v>1019286875</v>
      </c>
      <c r="F72" s="69">
        <v>1019286875</v>
      </c>
    </row>
    <row r="73" spans="1:6" ht="16.5" x14ac:dyDescent="0.25">
      <c r="A73" s="67" t="s">
        <v>256</v>
      </c>
      <c r="B73" s="68" t="s">
        <v>257</v>
      </c>
      <c r="C73" s="68">
        <f>SUM(C74:C77)</f>
        <v>19657312</v>
      </c>
      <c r="D73" s="68">
        <f>SUM(D74:D77)</f>
        <v>30165000</v>
      </c>
      <c r="E73" s="68">
        <f>SUM(E74:E77)</f>
        <v>64470000</v>
      </c>
      <c r="F73" s="68">
        <f t="shared" si="1"/>
        <v>114292312</v>
      </c>
    </row>
    <row r="74" spans="1:6" ht="16.5" x14ac:dyDescent="0.25">
      <c r="A74" s="70" t="s">
        <v>258</v>
      </c>
      <c r="B74" s="69" t="s">
        <v>259</v>
      </c>
      <c r="C74" s="69">
        <v>2157000</v>
      </c>
      <c r="D74" s="69">
        <v>1876000</v>
      </c>
      <c r="E74" s="69">
        <v>8360000</v>
      </c>
      <c r="F74" s="69">
        <v>12393000</v>
      </c>
    </row>
    <row r="75" spans="1:6" ht="16.5" x14ac:dyDescent="0.25">
      <c r="A75" s="70" t="s">
        <v>260</v>
      </c>
      <c r="B75" s="69" t="s">
        <v>261</v>
      </c>
      <c r="C75" s="69">
        <v>13100312</v>
      </c>
      <c r="D75" s="69">
        <v>25289000</v>
      </c>
      <c r="E75" s="69">
        <v>56110000</v>
      </c>
      <c r="F75" s="69">
        <v>94499312</v>
      </c>
    </row>
    <row r="76" spans="1:6" ht="16.5" x14ac:dyDescent="0.25">
      <c r="A76" s="70" t="s">
        <v>262</v>
      </c>
      <c r="B76" s="69" t="s">
        <v>263</v>
      </c>
      <c r="C76" s="69">
        <v>1900000</v>
      </c>
      <c r="D76" s="69">
        <v>1500000</v>
      </c>
      <c r="E76" s="69">
        <v>0</v>
      </c>
      <c r="F76" s="69">
        <v>3400000</v>
      </c>
    </row>
    <row r="77" spans="1:6" ht="16.5" x14ac:dyDescent="0.25">
      <c r="A77" s="70" t="s">
        <v>264</v>
      </c>
      <c r="B77" s="69" t="s">
        <v>265</v>
      </c>
      <c r="C77" s="69">
        <v>2500000</v>
      </c>
      <c r="D77" s="69">
        <v>1500000</v>
      </c>
      <c r="E77" s="69">
        <v>0</v>
      </c>
      <c r="F77" s="69">
        <v>4000000</v>
      </c>
    </row>
    <row r="78" spans="1:6" ht="16.5" x14ac:dyDescent="0.25">
      <c r="A78" s="67" t="s">
        <v>266</v>
      </c>
      <c r="B78" s="68" t="s">
        <v>267</v>
      </c>
      <c r="C78" s="68">
        <f>SUM(C79)</f>
        <v>14000000</v>
      </c>
      <c r="D78" s="68">
        <f>SUM(D79)</f>
        <v>20645000</v>
      </c>
      <c r="E78" s="68">
        <f>SUM(E79)</f>
        <v>4000000</v>
      </c>
      <c r="F78" s="68">
        <f t="shared" si="1"/>
        <v>38645000</v>
      </c>
    </row>
    <row r="79" spans="1:6" ht="16.5" x14ac:dyDescent="0.25">
      <c r="A79" s="70" t="s">
        <v>268</v>
      </c>
      <c r="B79" s="68" t="s">
        <v>269</v>
      </c>
      <c r="C79" s="68">
        <f>SUM(C80:C82)</f>
        <v>14000000</v>
      </c>
      <c r="D79" s="68">
        <f>SUM(D80:D82)</f>
        <v>20645000</v>
      </c>
      <c r="E79" s="68">
        <f>SUM(E80:E82)</f>
        <v>4000000</v>
      </c>
      <c r="F79" s="68">
        <f t="shared" si="1"/>
        <v>38645000</v>
      </c>
    </row>
    <row r="80" spans="1:6" ht="16.5" x14ac:dyDescent="0.25">
      <c r="A80" s="70" t="s">
        <v>270</v>
      </c>
      <c r="B80" s="69" t="s">
        <v>271</v>
      </c>
      <c r="C80" s="69">
        <f>+'[1]PROGRAMA 1'!CE82</f>
        <v>2500000</v>
      </c>
      <c r="D80" s="69">
        <f>+'[1]PROGRAMA 2'!DH82</f>
        <v>2645000</v>
      </c>
      <c r="E80" s="69">
        <f>+'[1]PROGRAMA 3'!EB83</f>
        <v>0</v>
      </c>
      <c r="F80" s="69">
        <f t="shared" si="1"/>
        <v>5145000</v>
      </c>
    </row>
    <row r="81" spans="1:6" ht="16.5" x14ac:dyDescent="0.25">
      <c r="A81" s="70" t="s">
        <v>272</v>
      </c>
      <c r="B81" s="69" t="s">
        <v>273</v>
      </c>
      <c r="C81" s="69">
        <f>+'[1]PROGRAMA 1'!CE83</f>
        <v>7000000</v>
      </c>
      <c r="D81" s="69">
        <f>+'[1]PROGRAMA 2'!DH83</f>
        <v>10000000</v>
      </c>
      <c r="E81" s="69">
        <f>+'[1]PROGRAMA 3'!EB84</f>
        <v>4000000</v>
      </c>
      <c r="F81" s="69">
        <f t="shared" si="1"/>
        <v>21000000</v>
      </c>
    </row>
    <row r="82" spans="1:6" ht="16.5" x14ac:dyDescent="0.25">
      <c r="A82" s="70" t="s">
        <v>274</v>
      </c>
      <c r="B82" s="69" t="s">
        <v>275</v>
      </c>
      <c r="C82" s="69">
        <f>+'[1]PROGRAMA 1'!CE84</f>
        <v>4500000</v>
      </c>
      <c r="D82" s="69">
        <f>+'[1]PROGRAMA 2'!DH84</f>
        <v>8000000</v>
      </c>
      <c r="E82" s="69">
        <f>+'[1]PROGRAMA 3'!EB85</f>
        <v>0</v>
      </c>
      <c r="F82" s="69">
        <f t="shared" si="1"/>
        <v>12500000</v>
      </c>
    </row>
    <row r="83" spans="1:6" ht="16.5" x14ac:dyDescent="0.25">
      <c r="A83" s="67" t="s">
        <v>276</v>
      </c>
      <c r="B83" s="68" t="s">
        <v>277</v>
      </c>
      <c r="C83" s="68">
        <f>SUM(C84:C86)</f>
        <v>4323305.7</v>
      </c>
      <c r="D83" s="68">
        <f>SUM(D84:D86)</f>
        <v>2775000</v>
      </c>
      <c r="E83" s="68">
        <f>SUM(E84:E86)</f>
        <v>4000000</v>
      </c>
      <c r="F83" s="68">
        <f t="shared" si="1"/>
        <v>11098305.699999999</v>
      </c>
    </row>
    <row r="84" spans="1:6" ht="16.5" x14ac:dyDescent="0.25">
      <c r="A84" s="70" t="s">
        <v>278</v>
      </c>
      <c r="B84" s="69" t="s">
        <v>279</v>
      </c>
      <c r="C84" s="69">
        <f>+'[1]PROGRAMA 1'!CE86</f>
        <v>2623305.7000000002</v>
      </c>
      <c r="D84" s="69">
        <f>+'[1]PROGRAMA 2'!DH86</f>
        <v>2775000</v>
      </c>
      <c r="E84" s="69">
        <f>+'[1]PROGRAMA 3'!EB87</f>
        <v>1000000</v>
      </c>
      <c r="F84" s="69">
        <f t="shared" si="1"/>
        <v>6398305.7000000002</v>
      </c>
    </row>
    <row r="85" spans="1:6" ht="16.5" x14ac:dyDescent="0.25">
      <c r="A85" s="70" t="s">
        <v>280</v>
      </c>
      <c r="B85" s="69" t="s">
        <v>281</v>
      </c>
      <c r="C85" s="69">
        <f>+'[1]PROGRAMA 1'!CE87</f>
        <v>1200000</v>
      </c>
      <c r="D85" s="69">
        <f>+'[1]PROGRAMA 2'!DH87</f>
        <v>0</v>
      </c>
      <c r="E85" s="69">
        <f>+'[1]PROGRAMA 3'!EB88</f>
        <v>3000000</v>
      </c>
      <c r="F85" s="69">
        <f t="shared" si="1"/>
        <v>4200000</v>
      </c>
    </row>
    <row r="86" spans="1:6" ht="16.5" x14ac:dyDescent="0.25">
      <c r="A86" s="70" t="s">
        <v>282</v>
      </c>
      <c r="B86" s="69" t="s">
        <v>283</v>
      </c>
      <c r="C86" s="69">
        <f>+'[1]PROGRAMA 1'!CE88</f>
        <v>500000</v>
      </c>
      <c r="D86" s="69">
        <f>+'[1]PROGRAMA 2'!DH88</f>
        <v>0</v>
      </c>
      <c r="E86" s="69">
        <f>+'[1]PROGRAMA 3'!EB89</f>
        <v>0</v>
      </c>
      <c r="F86" s="69">
        <f t="shared" si="1"/>
        <v>500000</v>
      </c>
    </row>
    <row r="87" spans="1:6" ht="16.5" x14ac:dyDescent="0.25">
      <c r="A87" s="67" t="s">
        <v>284</v>
      </c>
      <c r="B87" s="68" t="s">
        <v>285</v>
      </c>
      <c r="C87" s="68">
        <f>SUM(C88:C96)</f>
        <v>54573850.920000002</v>
      </c>
      <c r="D87" s="68">
        <f>SUM(D88:D96)</f>
        <v>34564840</v>
      </c>
      <c r="E87" s="68">
        <f>SUM(E88:E96)</f>
        <v>1000000</v>
      </c>
      <c r="F87" s="68">
        <f t="shared" si="1"/>
        <v>90138690.920000002</v>
      </c>
    </row>
    <row r="88" spans="1:6" ht="16.5" x14ac:dyDescent="0.25">
      <c r="A88" s="70" t="s">
        <v>286</v>
      </c>
      <c r="B88" s="69" t="s">
        <v>287</v>
      </c>
      <c r="C88" s="69">
        <f>+'[1]PROGRAMA 1'!CE90</f>
        <v>12277850.92</v>
      </c>
      <c r="D88" s="69">
        <f>+'[1]PROGRAMA 2'!DH90</f>
        <v>9000000</v>
      </c>
      <c r="E88" s="69">
        <f>+'[1]PROGRAMA 3'!EB91</f>
        <v>0</v>
      </c>
      <c r="F88" s="69">
        <f t="shared" si="1"/>
        <v>21277850.920000002</v>
      </c>
    </row>
    <row r="89" spans="1:6" ht="16.5" x14ac:dyDescent="0.25">
      <c r="A89" s="70" t="s">
        <v>288</v>
      </c>
      <c r="B89" s="69" t="s">
        <v>289</v>
      </c>
      <c r="C89" s="69">
        <f>+'[1]PROGRAMA 1'!CE91</f>
        <v>300000</v>
      </c>
      <c r="D89" s="69">
        <f>+'[1]PROGRAMA 2'!DH91</f>
        <v>0</v>
      </c>
      <c r="E89" s="69">
        <f>+'[1]PROGRAMA 3'!EB92</f>
        <v>0</v>
      </c>
      <c r="F89" s="69">
        <f t="shared" si="1"/>
        <v>300000</v>
      </c>
    </row>
    <row r="90" spans="1:6" ht="16.5" x14ac:dyDescent="0.25">
      <c r="A90" s="70" t="s">
        <v>290</v>
      </c>
      <c r="B90" s="69" t="s">
        <v>291</v>
      </c>
      <c r="C90" s="69">
        <f>+'[1]PROGRAMA 1'!CE92</f>
        <v>0</v>
      </c>
      <c r="D90" s="69">
        <f>+'[1]PROGRAMA 2'!DH92</f>
        <v>0</v>
      </c>
      <c r="E90" s="69">
        <f>+'[1]PROGRAMA 3'!EB93</f>
        <v>0</v>
      </c>
      <c r="F90" s="69">
        <f t="shared" si="1"/>
        <v>0</v>
      </c>
    </row>
    <row r="91" spans="1:6" ht="16.5" x14ac:dyDescent="0.25">
      <c r="A91" s="70" t="s">
        <v>292</v>
      </c>
      <c r="B91" s="69" t="s">
        <v>293</v>
      </c>
      <c r="C91" s="69">
        <f>+'[1]PROGRAMA 1'!CE93</f>
        <v>2500000</v>
      </c>
      <c r="D91" s="69">
        <f>+'[1]PROGRAMA 2'!DH93</f>
        <v>2500000</v>
      </c>
      <c r="E91" s="69">
        <f>+'[1]PROGRAMA 3'!EB94</f>
        <v>0</v>
      </c>
      <c r="F91" s="69">
        <f t="shared" si="1"/>
        <v>5000000</v>
      </c>
    </row>
    <row r="92" spans="1:6" ht="16.5" x14ac:dyDescent="0.25">
      <c r="A92" s="70" t="s">
        <v>294</v>
      </c>
      <c r="B92" s="69" t="s">
        <v>295</v>
      </c>
      <c r="C92" s="69">
        <f>+'[1]PROGRAMA 1'!CE94</f>
        <v>10540000</v>
      </c>
      <c r="D92" s="69">
        <f>+'[1]PROGRAMA 2'!DH94</f>
        <v>12000000</v>
      </c>
      <c r="E92" s="69">
        <f>+'[1]PROGRAMA 3'!EB95</f>
        <v>1000000</v>
      </c>
      <c r="F92" s="69">
        <f t="shared" si="1"/>
        <v>23540000</v>
      </c>
    </row>
    <row r="93" spans="1:6" ht="16.5" x14ac:dyDescent="0.25">
      <c r="A93" s="70" t="s">
        <v>296</v>
      </c>
      <c r="B93" s="69" t="s">
        <v>297</v>
      </c>
      <c r="C93" s="69">
        <f>+'[1]PROGRAMA 1'!CE95</f>
        <v>5200000</v>
      </c>
      <c r="D93" s="69">
        <f>+'[1]PROGRAMA 2'!DH95</f>
        <v>0</v>
      </c>
      <c r="E93" s="69">
        <f>+'[1]PROGRAMA 3'!EB96</f>
        <v>0</v>
      </c>
      <c r="F93" s="69">
        <f t="shared" si="1"/>
        <v>5200000</v>
      </c>
    </row>
    <row r="94" spans="1:6" ht="16.5" x14ac:dyDescent="0.25">
      <c r="A94" s="70" t="s">
        <v>298</v>
      </c>
      <c r="B94" s="69" t="s">
        <v>299</v>
      </c>
      <c r="C94" s="69">
        <f>+'[1]PROGRAMA 1'!CE96</f>
        <v>2050000</v>
      </c>
      <c r="D94" s="69">
        <f>+'[1]PROGRAMA 2'!DH96</f>
        <v>2765000</v>
      </c>
      <c r="E94" s="69">
        <f>+'[1]PROGRAMA 3'!EB97</f>
        <v>0</v>
      </c>
      <c r="F94" s="69">
        <f t="shared" si="1"/>
        <v>4815000</v>
      </c>
    </row>
    <row r="95" spans="1:6" ht="16.5" x14ac:dyDescent="0.25">
      <c r="A95" s="70" t="s">
        <v>300</v>
      </c>
      <c r="B95" s="69" t="s">
        <v>301</v>
      </c>
      <c r="C95" s="69">
        <f>+'[1]PROGRAMA 1'!CE97</f>
        <v>21526000</v>
      </c>
      <c r="D95" s="69">
        <f>+'[1]PROGRAMA 2'!DH97</f>
        <v>8100000</v>
      </c>
      <c r="E95" s="69">
        <f>+'[1]PROGRAMA 3'!EB98</f>
        <v>0</v>
      </c>
      <c r="F95" s="69">
        <f t="shared" si="1"/>
        <v>29626000</v>
      </c>
    </row>
    <row r="96" spans="1:6" ht="16.5" x14ac:dyDescent="0.25">
      <c r="A96" s="70" t="s">
        <v>302</v>
      </c>
      <c r="B96" s="90" t="s">
        <v>303</v>
      </c>
      <c r="C96" s="69">
        <f>+'[1]PROGRAMA 1'!CE98</f>
        <v>180000</v>
      </c>
      <c r="D96" s="69">
        <f>+'[1]PROGRAMA 2'!DH98</f>
        <v>199840</v>
      </c>
      <c r="E96" s="69">
        <f>+'[1]PROGRAMA 3'!EB99</f>
        <v>0</v>
      </c>
      <c r="F96" s="69">
        <f t="shared" si="1"/>
        <v>379840</v>
      </c>
    </row>
    <row r="97" spans="1:6" ht="16.5" x14ac:dyDescent="0.25">
      <c r="A97" s="67" t="s">
        <v>304</v>
      </c>
      <c r="B97" s="68" t="s">
        <v>305</v>
      </c>
      <c r="C97" s="68">
        <f>SUM(C98:C99)</f>
        <v>4880000</v>
      </c>
      <c r="D97" s="68">
        <f>SUM(D98:D99)</f>
        <v>8320000</v>
      </c>
      <c r="E97" s="68">
        <f>SUM(E98:E99)</f>
        <v>0</v>
      </c>
      <c r="F97" s="68">
        <f t="shared" si="1"/>
        <v>13200000</v>
      </c>
    </row>
    <row r="98" spans="1:6" ht="16.5" x14ac:dyDescent="0.25">
      <c r="A98" s="70" t="s">
        <v>306</v>
      </c>
      <c r="B98" s="90" t="s">
        <v>307</v>
      </c>
      <c r="C98" s="69">
        <f>+'[1]PROGRAMA 1'!CE100</f>
        <v>4000000</v>
      </c>
      <c r="D98" s="69">
        <f>+'[1]PROGRAMA 2'!DH100</f>
        <v>7000000</v>
      </c>
      <c r="E98" s="69">
        <f>+'[1]PROGRAMA 3'!EB101</f>
        <v>0</v>
      </c>
      <c r="F98" s="69">
        <f t="shared" si="1"/>
        <v>11000000</v>
      </c>
    </row>
    <row r="99" spans="1:6" ht="16.5" x14ac:dyDescent="0.25">
      <c r="A99" s="70" t="s">
        <v>308</v>
      </c>
      <c r="B99" s="69" t="s">
        <v>309</v>
      </c>
      <c r="C99" s="69">
        <f>+'[1]PROGRAMA 1'!CE101</f>
        <v>880000</v>
      </c>
      <c r="D99" s="69">
        <f>+'[1]PROGRAMA 2'!DH101</f>
        <v>1320000</v>
      </c>
      <c r="E99" s="69">
        <f>+'[1]PROGRAMA 3'!EB102</f>
        <v>0</v>
      </c>
      <c r="F99" s="69">
        <f t="shared" si="1"/>
        <v>2200000</v>
      </c>
    </row>
    <row r="100" spans="1:6" ht="16.5" x14ac:dyDescent="0.25">
      <c r="A100" s="67" t="s">
        <v>310</v>
      </c>
      <c r="B100" s="68" t="s">
        <v>311</v>
      </c>
      <c r="C100" s="68">
        <f>SUM(C101:C103)</f>
        <v>2960000</v>
      </c>
      <c r="D100" s="68">
        <f>SUM(D101:D103)</f>
        <v>4340000</v>
      </c>
      <c r="E100" s="68">
        <f>SUM(E101:E103)</f>
        <v>0</v>
      </c>
      <c r="F100" s="68">
        <f t="shared" si="1"/>
        <v>7300000</v>
      </c>
    </row>
    <row r="101" spans="1:6" ht="16.5" x14ac:dyDescent="0.25">
      <c r="A101" s="70" t="s">
        <v>312</v>
      </c>
      <c r="B101" s="69" t="s">
        <v>313</v>
      </c>
      <c r="C101" s="69">
        <f>+'[1]PROGRAMA 1'!CE103</f>
        <v>2160000</v>
      </c>
      <c r="D101" s="69">
        <f>+'[1]PROGRAMA 2'!DH103</f>
        <v>3240000</v>
      </c>
      <c r="E101" s="69">
        <f>+'[1]PROGRAMA 3'!EB104</f>
        <v>0</v>
      </c>
      <c r="F101" s="69">
        <f t="shared" ref="F101:F148" si="2">+C101+D101+E101</f>
        <v>5400000</v>
      </c>
    </row>
    <row r="102" spans="1:6" ht="16.5" x14ac:dyDescent="0.25">
      <c r="A102" s="70" t="s">
        <v>314</v>
      </c>
      <c r="B102" s="69" t="s">
        <v>315</v>
      </c>
      <c r="C102" s="69">
        <f>+'[1]PROGRAMA 1'!CE104</f>
        <v>400000</v>
      </c>
      <c r="D102" s="69">
        <f>+'[1]PROGRAMA 2'!DH104</f>
        <v>600000</v>
      </c>
      <c r="E102" s="69">
        <f>+'[1]PROGRAMA 3'!EB105</f>
        <v>0</v>
      </c>
      <c r="F102" s="69">
        <f t="shared" si="2"/>
        <v>1000000</v>
      </c>
    </row>
    <row r="103" spans="1:6" ht="16.5" x14ac:dyDescent="0.25">
      <c r="A103" s="70" t="s">
        <v>316</v>
      </c>
      <c r="B103" s="69" t="s">
        <v>317</v>
      </c>
      <c r="C103" s="69">
        <f>+'[1]PROGRAMA 1'!CE105</f>
        <v>400000</v>
      </c>
      <c r="D103" s="69">
        <f>+'[1]PROGRAMA 2'!DH105</f>
        <v>500000</v>
      </c>
      <c r="E103" s="69">
        <f>+'[1]PROGRAMA 3'!EB106</f>
        <v>0</v>
      </c>
      <c r="F103" s="69">
        <f t="shared" si="2"/>
        <v>900000</v>
      </c>
    </row>
    <row r="104" spans="1:6" ht="16.5" x14ac:dyDescent="0.25">
      <c r="A104" s="72"/>
      <c r="B104" s="69"/>
      <c r="C104" s="68"/>
      <c r="D104" s="69"/>
      <c r="E104" s="69"/>
      <c r="F104" s="69"/>
    </row>
    <row r="105" spans="1:6" ht="16.5" x14ac:dyDescent="0.25">
      <c r="A105" s="65" t="s">
        <v>22</v>
      </c>
      <c r="B105" s="66" t="s">
        <v>318</v>
      </c>
      <c r="C105" s="66">
        <f>+C106+C112+C116+C124+C133+C135</f>
        <v>37312347</v>
      </c>
      <c r="D105" s="66">
        <f>+D106+D112+D116+D124+D133+D135</f>
        <v>88890216.650000006</v>
      </c>
      <c r="E105" s="66">
        <f>+E106+E112+E116+E124+E133+E135</f>
        <v>31750001</v>
      </c>
      <c r="F105" s="66">
        <f t="shared" si="2"/>
        <v>157952564.65000001</v>
      </c>
    </row>
    <row r="106" spans="1:6" ht="16.5" x14ac:dyDescent="0.25">
      <c r="A106" s="67" t="s">
        <v>319</v>
      </c>
      <c r="B106" s="68" t="s">
        <v>320</v>
      </c>
      <c r="C106" s="68">
        <v>20124515</v>
      </c>
      <c r="D106" s="68">
        <v>37308000</v>
      </c>
      <c r="E106" s="68">
        <v>30950001</v>
      </c>
      <c r="F106" s="68">
        <v>88382516</v>
      </c>
    </row>
    <row r="107" spans="1:6" ht="16.5" x14ac:dyDescent="0.25">
      <c r="A107" s="70" t="s">
        <v>321</v>
      </c>
      <c r="B107" s="69" t="s">
        <v>322</v>
      </c>
      <c r="C107" s="69">
        <v>17271015</v>
      </c>
      <c r="D107" s="69">
        <v>32500000</v>
      </c>
      <c r="E107" s="69">
        <v>30950001</v>
      </c>
      <c r="F107" s="69">
        <v>80721016</v>
      </c>
    </row>
    <row r="108" spans="1:6" ht="16.5" x14ac:dyDescent="0.25">
      <c r="A108" s="70" t="s">
        <v>323</v>
      </c>
      <c r="B108" s="69" t="s">
        <v>324</v>
      </c>
      <c r="C108" s="69">
        <v>95000</v>
      </c>
      <c r="D108" s="69">
        <v>760000</v>
      </c>
      <c r="E108" s="69">
        <v>0</v>
      </c>
      <c r="F108" s="69">
        <v>855000</v>
      </c>
    </row>
    <row r="109" spans="1:6" ht="16.5" x14ac:dyDescent="0.25">
      <c r="A109" s="70" t="s">
        <v>325</v>
      </c>
      <c r="B109" s="69" t="s">
        <v>326</v>
      </c>
      <c r="C109" s="69">
        <v>0</v>
      </c>
      <c r="D109" s="69">
        <v>355000</v>
      </c>
      <c r="E109" s="69">
        <v>0</v>
      </c>
      <c r="F109" s="69">
        <v>355000</v>
      </c>
    </row>
    <row r="110" spans="1:6" ht="16.5" x14ac:dyDescent="0.25">
      <c r="A110" s="70" t="s">
        <v>327</v>
      </c>
      <c r="B110" s="69" t="s">
        <v>328</v>
      </c>
      <c r="C110" s="69">
        <v>1838500</v>
      </c>
      <c r="D110" s="69">
        <v>2410000</v>
      </c>
      <c r="E110" s="69">
        <v>0</v>
      </c>
      <c r="F110" s="69">
        <v>4248500</v>
      </c>
    </row>
    <row r="111" spans="1:6" ht="16.5" x14ac:dyDescent="0.25">
      <c r="A111" s="70" t="s">
        <v>329</v>
      </c>
      <c r="B111" s="69" t="s">
        <v>330</v>
      </c>
      <c r="C111" s="69">
        <v>920000</v>
      </c>
      <c r="D111" s="69">
        <v>1283000</v>
      </c>
      <c r="E111" s="69">
        <v>0</v>
      </c>
      <c r="F111" s="69">
        <v>2203000</v>
      </c>
    </row>
    <row r="112" spans="1:6" ht="16.5" x14ac:dyDescent="0.25">
      <c r="A112" s="67" t="s">
        <v>331</v>
      </c>
      <c r="B112" s="68" t="s">
        <v>332</v>
      </c>
      <c r="C112" s="68">
        <v>0</v>
      </c>
      <c r="D112" s="68">
        <v>16050000</v>
      </c>
      <c r="E112" s="68">
        <v>0</v>
      </c>
      <c r="F112" s="68">
        <v>16050000</v>
      </c>
    </row>
    <row r="113" spans="1:6" ht="16.5" x14ac:dyDescent="0.25">
      <c r="A113" s="70" t="s">
        <v>333</v>
      </c>
      <c r="B113" s="69" t="s">
        <v>334</v>
      </c>
      <c r="C113" s="69">
        <v>0</v>
      </c>
      <c r="D113" s="69">
        <v>2050000</v>
      </c>
      <c r="E113" s="69">
        <v>0</v>
      </c>
      <c r="F113" s="69">
        <v>2050000</v>
      </c>
    </row>
    <row r="114" spans="1:6" ht="16.5" x14ac:dyDescent="0.25">
      <c r="A114" s="70" t="s">
        <v>335</v>
      </c>
      <c r="B114" s="69" t="s">
        <v>336</v>
      </c>
      <c r="C114" s="69">
        <v>0</v>
      </c>
      <c r="D114" s="69">
        <v>0</v>
      </c>
      <c r="E114" s="69">
        <v>0</v>
      </c>
      <c r="F114" s="69">
        <v>0</v>
      </c>
    </row>
    <row r="115" spans="1:6" ht="16.5" x14ac:dyDescent="0.25">
      <c r="A115" s="70" t="s">
        <v>337</v>
      </c>
      <c r="B115" s="69" t="s">
        <v>338</v>
      </c>
      <c r="C115" s="69">
        <v>0</v>
      </c>
      <c r="D115" s="69">
        <v>14000000</v>
      </c>
      <c r="E115" s="69">
        <v>0</v>
      </c>
      <c r="F115" s="69">
        <v>14000000</v>
      </c>
    </row>
    <row r="116" spans="1:6" ht="16.5" x14ac:dyDescent="0.25">
      <c r="A116" s="67" t="s">
        <v>339</v>
      </c>
      <c r="B116" s="68" t="s">
        <v>340</v>
      </c>
      <c r="C116" s="68">
        <v>7427000</v>
      </c>
      <c r="D116" s="68">
        <v>6363000</v>
      </c>
      <c r="E116" s="68">
        <v>0</v>
      </c>
      <c r="F116" s="68">
        <v>13790000</v>
      </c>
    </row>
    <row r="117" spans="1:6" ht="16.5" x14ac:dyDescent="0.25">
      <c r="A117" s="70" t="s">
        <v>341</v>
      </c>
      <c r="B117" s="69" t="s">
        <v>342</v>
      </c>
      <c r="C117" s="69">
        <v>1260000</v>
      </c>
      <c r="D117" s="69">
        <v>1800000</v>
      </c>
      <c r="E117" s="69">
        <v>0</v>
      </c>
      <c r="F117" s="69">
        <v>3060000</v>
      </c>
    </row>
    <row r="118" spans="1:6" ht="16.5" x14ac:dyDescent="0.25">
      <c r="A118" s="70" t="s">
        <v>343</v>
      </c>
      <c r="B118" s="69" t="s">
        <v>344</v>
      </c>
      <c r="C118" s="69">
        <v>600000</v>
      </c>
      <c r="D118" s="69">
        <v>1100000</v>
      </c>
      <c r="E118" s="69">
        <v>0</v>
      </c>
      <c r="F118" s="69">
        <v>1700000</v>
      </c>
    </row>
    <row r="119" spans="1:6" ht="16.5" x14ac:dyDescent="0.25">
      <c r="A119" s="70" t="s">
        <v>345</v>
      </c>
      <c r="B119" s="69" t="s">
        <v>346</v>
      </c>
      <c r="C119" s="69">
        <v>300000</v>
      </c>
      <c r="D119" s="69">
        <v>150000</v>
      </c>
      <c r="E119" s="69">
        <v>0</v>
      </c>
      <c r="F119" s="69">
        <v>450000</v>
      </c>
    </row>
    <row r="120" spans="1:6" ht="16.5" x14ac:dyDescent="0.25">
      <c r="A120" s="70" t="s">
        <v>347</v>
      </c>
      <c r="B120" s="69" t="s">
        <v>348</v>
      </c>
      <c r="C120" s="69">
        <v>3178000</v>
      </c>
      <c r="D120" s="69">
        <v>1000000</v>
      </c>
      <c r="E120" s="69">
        <v>0</v>
      </c>
      <c r="F120" s="69">
        <v>4178000</v>
      </c>
    </row>
    <row r="121" spans="1:6" ht="16.5" x14ac:dyDescent="0.25">
      <c r="A121" s="70" t="s">
        <v>349</v>
      </c>
      <c r="B121" s="69" t="s">
        <v>350</v>
      </c>
      <c r="C121" s="69">
        <v>240000</v>
      </c>
      <c r="D121" s="69">
        <v>13000</v>
      </c>
      <c r="E121" s="69">
        <v>0</v>
      </c>
      <c r="F121" s="69">
        <v>253000</v>
      </c>
    </row>
    <row r="122" spans="1:6" ht="16.5" x14ac:dyDescent="0.25">
      <c r="A122" s="70" t="s">
        <v>351</v>
      </c>
      <c r="B122" s="69" t="s">
        <v>352</v>
      </c>
      <c r="C122" s="69">
        <v>1275000</v>
      </c>
      <c r="D122" s="69">
        <v>1800000</v>
      </c>
      <c r="E122" s="69">
        <v>0</v>
      </c>
      <c r="F122" s="69">
        <v>3075000</v>
      </c>
    </row>
    <row r="123" spans="1:6" ht="16.5" x14ac:dyDescent="0.25">
      <c r="A123" s="70" t="s">
        <v>353</v>
      </c>
      <c r="B123" s="69" t="s">
        <v>354</v>
      </c>
      <c r="C123" s="69">
        <v>574000</v>
      </c>
      <c r="D123" s="69">
        <v>500000</v>
      </c>
      <c r="E123" s="69">
        <v>0</v>
      </c>
      <c r="F123" s="69">
        <v>1074000</v>
      </c>
    </row>
    <row r="124" spans="1:6" ht="16.5" x14ac:dyDescent="0.25">
      <c r="A124" s="67" t="s">
        <v>355</v>
      </c>
      <c r="B124" s="68" t="s">
        <v>356</v>
      </c>
      <c r="C124" s="68">
        <v>3945000</v>
      </c>
      <c r="D124" s="68">
        <v>8740000</v>
      </c>
      <c r="E124" s="68">
        <v>0</v>
      </c>
      <c r="F124" s="68">
        <v>12685000</v>
      </c>
    </row>
    <row r="125" spans="1:6" ht="16.5" x14ac:dyDescent="0.25">
      <c r="A125" s="70" t="s">
        <v>357</v>
      </c>
      <c r="B125" s="69" t="s">
        <v>358</v>
      </c>
      <c r="C125" s="69">
        <v>630000</v>
      </c>
      <c r="D125" s="69">
        <v>630000</v>
      </c>
      <c r="E125" s="69">
        <v>0</v>
      </c>
      <c r="F125" s="69">
        <v>1260000</v>
      </c>
    </row>
    <row r="126" spans="1:6" ht="16.5" x14ac:dyDescent="0.25">
      <c r="A126" s="70" t="s">
        <v>359</v>
      </c>
      <c r="B126" s="69" t="s">
        <v>360</v>
      </c>
      <c r="C126" s="69">
        <v>3315000</v>
      </c>
      <c r="D126" s="69">
        <v>8110000</v>
      </c>
      <c r="E126" s="69">
        <v>0</v>
      </c>
      <c r="F126" s="69">
        <v>11425000</v>
      </c>
    </row>
    <row r="127" spans="1:6" ht="16.5" x14ac:dyDescent="0.25">
      <c r="A127" s="70" t="s">
        <v>361</v>
      </c>
      <c r="B127" s="69" t="s">
        <v>362</v>
      </c>
      <c r="C127" s="69">
        <v>3240000</v>
      </c>
      <c r="D127" s="69">
        <v>4860000</v>
      </c>
      <c r="E127" s="69">
        <v>0</v>
      </c>
      <c r="F127" s="69">
        <v>8100000</v>
      </c>
    </row>
    <row r="128" spans="1:6" ht="16.5" x14ac:dyDescent="0.25">
      <c r="A128" s="70" t="s">
        <v>363</v>
      </c>
      <c r="B128" s="69" t="s">
        <v>364</v>
      </c>
      <c r="C128" s="69">
        <v>0</v>
      </c>
      <c r="D128" s="69">
        <v>0</v>
      </c>
      <c r="E128" s="69">
        <v>0</v>
      </c>
      <c r="F128" s="69">
        <v>0</v>
      </c>
    </row>
    <row r="129" spans="1:6" ht="16.5" x14ac:dyDescent="0.25">
      <c r="A129" s="70" t="s">
        <v>365</v>
      </c>
      <c r="B129" s="69" t="s">
        <v>366</v>
      </c>
      <c r="C129" s="69">
        <v>0</v>
      </c>
      <c r="D129" s="69">
        <v>0</v>
      </c>
      <c r="E129" s="69">
        <v>0</v>
      </c>
      <c r="F129" s="69">
        <v>0</v>
      </c>
    </row>
    <row r="130" spans="1:6" ht="16.5" x14ac:dyDescent="0.25">
      <c r="A130" s="70" t="s">
        <v>367</v>
      </c>
      <c r="B130" s="69" t="s">
        <v>368</v>
      </c>
      <c r="C130" s="69">
        <v>0</v>
      </c>
      <c r="D130" s="69">
        <v>3250000</v>
      </c>
      <c r="E130" s="69">
        <v>0</v>
      </c>
      <c r="F130" s="69">
        <v>3250000</v>
      </c>
    </row>
    <row r="131" spans="1:6" ht="16.5" x14ac:dyDescent="0.25">
      <c r="A131" s="70" t="s">
        <v>369</v>
      </c>
      <c r="B131" s="69" t="s">
        <v>370</v>
      </c>
      <c r="C131" s="69">
        <v>0</v>
      </c>
      <c r="D131" s="69">
        <v>0</v>
      </c>
      <c r="E131" s="69">
        <v>0</v>
      </c>
      <c r="F131" s="69">
        <v>0</v>
      </c>
    </row>
    <row r="132" spans="1:6" ht="16.5" x14ac:dyDescent="0.25">
      <c r="A132" s="70" t="s">
        <v>371</v>
      </c>
      <c r="B132" s="69" t="s">
        <v>372</v>
      </c>
      <c r="C132" s="69">
        <v>75000</v>
      </c>
      <c r="D132" s="69">
        <v>0</v>
      </c>
      <c r="E132" s="69">
        <v>0</v>
      </c>
      <c r="F132" s="69">
        <v>75000</v>
      </c>
    </row>
    <row r="133" spans="1:6" ht="16.5" x14ac:dyDescent="0.25">
      <c r="A133" s="67" t="s">
        <v>373</v>
      </c>
      <c r="B133" s="68" t="s">
        <v>374</v>
      </c>
      <c r="C133" s="68">
        <v>0</v>
      </c>
      <c r="D133" s="68">
        <v>10315000</v>
      </c>
      <c r="E133" s="68">
        <v>0</v>
      </c>
      <c r="F133" s="68">
        <v>10315000</v>
      </c>
    </row>
    <row r="134" spans="1:6" ht="16.5" x14ac:dyDescent="0.25">
      <c r="A134" s="70" t="s">
        <v>375</v>
      </c>
      <c r="B134" s="69" t="s">
        <v>376</v>
      </c>
      <c r="C134" s="69">
        <v>0</v>
      </c>
      <c r="D134" s="69">
        <v>10315000</v>
      </c>
      <c r="E134" s="69">
        <v>0</v>
      </c>
      <c r="F134" s="69">
        <v>10315000</v>
      </c>
    </row>
    <row r="135" spans="1:6" ht="16.5" x14ac:dyDescent="0.25">
      <c r="A135" s="67" t="s">
        <v>377</v>
      </c>
      <c r="B135" s="68" t="s">
        <v>378</v>
      </c>
      <c r="C135" s="68">
        <v>5815832</v>
      </c>
      <c r="D135" s="68">
        <v>10114216.65</v>
      </c>
      <c r="E135" s="68">
        <v>800000</v>
      </c>
      <c r="F135" s="68">
        <v>16730048.65</v>
      </c>
    </row>
    <row r="136" spans="1:6" ht="16.5" x14ac:dyDescent="0.25">
      <c r="A136" s="70" t="s">
        <v>379</v>
      </c>
      <c r="B136" s="69" t="s">
        <v>380</v>
      </c>
      <c r="C136" s="69">
        <v>1182332</v>
      </c>
      <c r="D136" s="69">
        <v>1435000</v>
      </c>
      <c r="E136" s="69">
        <v>0</v>
      </c>
      <c r="F136" s="69">
        <v>2617332</v>
      </c>
    </row>
    <row r="137" spans="1:6" ht="16.5" x14ac:dyDescent="0.25">
      <c r="A137" s="70" t="s">
        <v>381</v>
      </c>
      <c r="B137" s="69" t="s">
        <v>382</v>
      </c>
      <c r="C137" s="69">
        <v>0</v>
      </c>
      <c r="D137" s="69">
        <v>775216.65</v>
      </c>
      <c r="E137" s="69">
        <v>0</v>
      </c>
      <c r="F137" s="69">
        <v>775216.65</v>
      </c>
    </row>
    <row r="138" spans="1:6" ht="16.5" x14ac:dyDescent="0.25">
      <c r="A138" s="70" t="s">
        <v>383</v>
      </c>
      <c r="B138" s="69" t="s">
        <v>384</v>
      </c>
      <c r="C138" s="69">
        <v>1185000</v>
      </c>
      <c r="D138" s="69">
        <v>2210000</v>
      </c>
      <c r="E138" s="69">
        <v>0</v>
      </c>
      <c r="F138" s="69">
        <v>3395000</v>
      </c>
    </row>
    <row r="139" spans="1:6" ht="16.5" x14ac:dyDescent="0.25">
      <c r="A139" s="70" t="s">
        <v>385</v>
      </c>
      <c r="B139" s="69" t="s">
        <v>386</v>
      </c>
      <c r="C139" s="69">
        <v>1457500</v>
      </c>
      <c r="D139" s="69">
        <v>1105000</v>
      </c>
      <c r="E139" s="69">
        <v>800000</v>
      </c>
      <c r="F139" s="69">
        <v>3362500</v>
      </c>
    </row>
    <row r="140" spans="1:6" ht="16.5" x14ac:dyDescent="0.25">
      <c r="A140" s="70" t="s">
        <v>387</v>
      </c>
      <c r="B140" s="69" t="s">
        <v>388</v>
      </c>
      <c r="C140" s="69">
        <v>1536000</v>
      </c>
      <c r="D140" s="69">
        <v>2604000</v>
      </c>
      <c r="E140" s="69">
        <v>0</v>
      </c>
      <c r="F140" s="69">
        <v>4140000</v>
      </c>
    </row>
    <row r="141" spans="1:6" ht="16.5" x14ac:dyDescent="0.25">
      <c r="A141" s="70" t="s">
        <v>389</v>
      </c>
      <c r="B141" s="69" t="s">
        <v>390</v>
      </c>
      <c r="C141" s="69">
        <v>315000</v>
      </c>
      <c r="D141" s="69">
        <v>1510000</v>
      </c>
      <c r="E141" s="69">
        <v>0</v>
      </c>
      <c r="F141" s="69">
        <v>1825000</v>
      </c>
    </row>
    <row r="142" spans="1:6" ht="16.5" x14ac:dyDescent="0.25">
      <c r="A142" s="70" t="s">
        <v>391</v>
      </c>
      <c r="B142" s="69" t="s">
        <v>392</v>
      </c>
      <c r="C142" s="69">
        <v>0</v>
      </c>
      <c r="D142" s="69">
        <v>0</v>
      </c>
      <c r="E142" s="69">
        <v>0</v>
      </c>
      <c r="F142" s="69">
        <v>0</v>
      </c>
    </row>
    <row r="143" spans="1:6" ht="16.5" x14ac:dyDescent="0.25">
      <c r="A143" s="70" t="s">
        <v>393</v>
      </c>
      <c r="B143" s="69" t="s">
        <v>394</v>
      </c>
      <c r="C143" s="69">
        <v>140000</v>
      </c>
      <c r="D143" s="69">
        <v>475000</v>
      </c>
      <c r="E143" s="69">
        <v>0</v>
      </c>
      <c r="F143" s="69">
        <v>615000</v>
      </c>
    </row>
    <row r="144" spans="1:6" ht="16.5" x14ac:dyDescent="0.25">
      <c r="A144" s="65" t="s">
        <v>11</v>
      </c>
      <c r="B144" s="91" t="s">
        <v>395</v>
      </c>
      <c r="C144" s="66">
        <f>+C145</f>
        <v>125730</v>
      </c>
      <c r="D144" s="66">
        <f>+D145</f>
        <v>0</v>
      </c>
      <c r="E144" s="66">
        <f>+E145</f>
        <v>0</v>
      </c>
      <c r="F144" s="66">
        <f t="shared" si="2"/>
        <v>125730</v>
      </c>
    </row>
    <row r="145" spans="1:6" ht="16.5" x14ac:dyDescent="0.25">
      <c r="A145" s="70" t="s">
        <v>396</v>
      </c>
      <c r="B145" s="92" t="s">
        <v>397</v>
      </c>
      <c r="C145" s="68">
        <v>125730</v>
      </c>
      <c r="D145" s="68">
        <v>0</v>
      </c>
      <c r="E145" s="68">
        <v>0</v>
      </c>
      <c r="F145" s="68">
        <v>125730</v>
      </c>
    </row>
    <row r="146" spans="1:6" ht="16.5" x14ac:dyDescent="0.25">
      <c r="A146" s="70" t="s">
        <v>398</v>
      </c>
      <c r="B146" s="93" t="s">
        <v>399</v>
      </c>
      <c r="C146" s="69">
        <v>125730</v>
      </c>
      <c r="D146" s="69">
        <v>0</v>
      </c>
      <c r="E146" s="69">
        <v>0</v>
      </c>
      <c r="F146" s="69">
        <v>125730</v>
      </c>
    </row>
    <row r="147" spans="1:6" ht="16.5" x14ac:dyDescent="0.25">
      <c r="A147" s="70"/>
      <c r="B147" s="93"/>
      <c r="C147" s="69"/>
      <c r="D147" s="69"/>
      <c r="E147" s="69"/>
      <c r="F147" s="69"/>
    </row>
    <row r="148" spans="1:6" ht="16.5" x14ac:dyDescent="0.25">
      <c r="A148" s="65" t="s">
        <v>70</v>
      </c>
      <c r="B148" s="66" t="s">
        <v>400</v>
      </c>
      <c r="C148" s="66">
        <f>+C149+C158+C163</f>
        <v>13829729</v>
      </c>
      <c r="D148" s="66">
        <f>+D149+D158+D163</f>
        <v>37468172.620000005</v>
      </c>
      <c r="E148" s="66">
        <f>+E149+E158+E163</f>
        <v>1353375040</v>
      </c>
      <c r="F148" s="66">
        <f t="shared" si="2"/>
        <v>1404672941.6199999</v>
      </c>
    </row>
    <row r="149" spans="1:6" ht="16.5" x14ac:dyDescent="0.25">
      <c r="A149" s="67" t="s">
        <v>401</v>
      </c>
      <c r="B149" s="68" t="s">
        <v>402</v>
      </c>
      <c r="C149" s="68">
        <v>6292175</v>
      </c>
      <c r="D149" s="68">
        <v>27468172.620000001</v>
      </c>
      <c r="E149" s="68">
        <v>1353375040</v>
      </c>
      <c r="F149" s="68">
        <v>1387135387.6199999</v>
      </c>
    </row>
    <row r="150" spans="1:6" ht="16.5" x14ac:dyDescent="0.25">
      <c r="A150" s="70" t="s">
        <v>403</v>
      </c>
      <c r="B150" s="69" t="s">
        <v>404</v>
      </c>
      <c r="C150" s="69">
        <v>0</v>
      </c>
      <c r="D150" s="69">
        <v>0</v>
      </c>
      <c r="E150" s="69">
        <v>0</v>
      </c>
      <c r="F150" s="69">
        <v>0</v>
      </c>
    </row>
    <row r="151" spans="1:6" ht="16.5" x14ac:dyDescent="0.25">
      <c r="A151" s="70" t="s">
        <v>405</v>
      </c>
      <c r="B151" s="69" t="s">
        <v>406</v>
      </c>
      <c r="C151" s="69">
        <v>0</v>
      </c>
      <c r="D151" s="69">
        <v>0</v>
      </c>
      <c r="E151" s="69">
        <v>1223375040</v>
      </c>
      <c r="F151" s="69">
        <v>1223375040</v>
      </c>
    </row>
    <row r="152" spans="1:6" ht="16.5" x14ac:dyDescent="0.25">
      <c r="A152" s="70" t="s">
        <v>407</v>
      </c>
      <c r="B152" s="69" t="s">
        <v>408</v>
      </c>
      <c r="C152" s="69">
        <v>1529400</v>
      </c>
      <c r="D152" s="69">
        <v>1529400</v>
      </c>
      <c r="E152" s="69">
        <v>130000000</v>
      </c>
      <c r="F152" s="69">
        <v>133058800</v>
      </c>
    </row>
    <row r="153" spans="1:6" ht="16.5" x14ac:dyDescent="0.25">
      <c r="A153" s="70" t="s">
        <v>409</v>
      </c>
      <c r="B153" s="94" t="s">
        <v>410</v>
      </c>
      <c r="C153" s="69">
        <v>1613775</v>
      </c>
      <c r="D153" s="69">
        <v>1559400</v>
      </c>
      <c r="E153" s="69">
        <v>0</v>
      </c>
      <c r="F153" s="69">
        <v>3173175</v>
      </c>
    </row>
    <row r="154" spans="1:6" ht="16.5" x14ac:dyDescent="0.25">
      <c r="A154" s="70" t="s">
        <v>411</v>
      </c>
      <c r="B154" s="69" t="s">
        <v>412</v>
      </c>
      <c r="C154" s="69">
        <v>2549000</v>
      </c>
      <c r="D154" s="69">
        <v>19379372.620000001</v>
      </c>
      <c r="E154" s="69">
        <v>0</v>
      </c>
      <c r="F154" s="69">
        <v>21928372.620000001</v>
      </c>
    </row>
    <row r="155" spans="1:6" ht="16.5" x14ac:dyDescent="0.25">
      <c r="A155" s="70" t="s">
        <v>413</v>
      </c>
      <c r="B155" s="69" t="s">
        <v>414</v>
      </c>
      <c r="C155" s="69">
        <v>0</v>
      </c>
      <c r="D155" s="69">
        <v>4400000</v>
      </c>
      <c r="E155" s="69">
        <v>0</v>
      </c>
      <c r="F155" s="69">
        <v>4400000</v>
      </c>
    </row>
    <row r="156" spans="1:6" ht="16.5" x14ac:dyDescent="0.25">
      <c r="A156" s="70" t="s">
        <v>415</v>
      </c>
      <c r="B156" s="69" t="s">
        <v>416</v>
      </c>
      <c r="C156" s="69">
        <v>0</v>
      </c>
      <c r="D156" s="69">
        <v>0</v>
      </c>
      <c r="E156" s="69">
        <v>0</v>
      </c>
      <c r="F156" s="69">
        <v>0</v>
      </c>
    </row>
    <row r="157" spans="1:6" ht="16.5" x14ac:dyDescent="0.25">
      <c r="A157" s="70" t="s">
        <v>417</v>
      </c>
      <c r="B157" s="69" t="s">
        <v>418</v>
      </c>
      <c r="C157" s="69">
        <v>600000</v>
      </c>
      <c r="D157" s="69">
        <v>600000</v>
      </c>
      <c r="E157" s="69">
        <v>0</v>
      </c>
      <c r="F157" s="69">
        <v>1200000</v>
      </c>
    </row>
    <row r="158" spans="1:6" ht="16.5" x14ac:dyDescent="0.25">
      <c r="A158" s="67" t="s">
        <v>419</v>
      </c>
      <c r="B158" s="68" t="s">
        <v>420</v>
      </c>
      <c r="C158" s="68">
        <v>0</v>
      </c>
      <c r="D158" s="68">
        <v>0</v>
      </c>
      <c r="E158" s="68">
        <v>0</v>
      </c>
      <c r="F158" s="68">
        <v>0</v>
      </c>
    </row>
    <row r="159" spans="1:6" ht="16.5" x14ac:dyDescent="0.25">
      <c r="A159" s="70" t="s">
        <v>421</v>
      </c>
      <c r="B159" s="69" t="s">
        <v>422</v>
      </c>
      <c r="C159" s="69">
        <v>0</v>
      </c>
      <c r="D159" s="69">
        <v>0</v>
      </c>
      <c r="E159" s="69">
        <v>0</v>
      </c>
      <c r="F159" s="68">
        <v>0</v>
      </c>
    </row>
    <row r="160" spans="1:6" ht="16.5" x14ac:dyDescent="0.25">
      <c r="A160" s="70" t="s">
        <v>423</v>
      </c>
      <c r="B160" s="69" t="s">
        <v>424</v>
      </c>
      <c r="C160" s="69">
        <v>0</v>
      </c>
      <c r="D160" s="69">
        <v>0</v>
      </c>
      <c r="E160" s="69">
        <v>0</v>
      </c>
      <c r="F160" s="68">
        <v>0</v>
      </c>
    </row>
    <row r="161" spans="1:6" ht="16.5" x14ac:dyDescent="0.25">
      <c r="A161" s="70" t="s">
        <v>425</v>
      </c>
      <c r="B161" s="69" t="s">
        <v>426</v>
      </c>
      <c r="C161" s="69">
        <v>0</v>
      </c>
      <c r="D161" s="69">
        <v>0</v>
      </c>
      <c r="E161" s="69">
        <v>0</v>
      </c>
      <c r="F161" s="68">
        <v>0</v>
      </c>
    </row>
    <row r="162" spans="1:6" ht="16.5" x14ac:dyDescent="0.25">
      <c r="A162" s="70" t="s">
        <v>427</v>
      </c>
      <c r="B162" s="69" t="s">
        <v>428</v>
      </c>
      <c r="C162" s="69">
        <v>0</v>
      </c>
      <c r="D162" s="69">
        <v>0</v>
      </c>
      <c r="E162" s="69">
        <v>0</v>
      </c>
      <c r="F162" s="68">
        <v>0</v>
      </c>
    </row>
    <row r="163" spans="1:6" ht="16.5" x14ac:dyDescent="0.25">
      <c r="A163" s="67" t="s">
        <v>429</v>
      </c>
      <c r="B163" s="68" t="s">
        <v>430</v>
      </c>
      <c r="C163" s="68">
        <v>7537554</v>
      </c>
      <c r="D163" s="68">
        <v>10000000</v>
      </c>
      <c r="E163" s="68">
        <v>0</v>
      </c>
      <c r="F163" s="68">
        <v>17537554</v>
      </c>
    </row>
    <row r="164" spans="1:6" ht="16.5" x14ac:dyDescent="0.25">
      <c r="A164" s="70" t="s">
        <v>431</v>
      </c>
      <c r="B164" s="69" t="s">
        <v>432</v>
      </c>
      <c r="C164" s="69">
        <v>0</v>
      </c>
      <c r="D164" s="69">
        <v>0</v>
      </c>
      <c r="E164" s="69">
        <v>0</v>
      </c>
      <c r="F164" s="69">
        <v>0</v>
      </c>
    </row>
    <row r="165" spans="1:6" ht="16.5" x14ac:dyDescent="0.25">
      <c r="A165" s="70" t="s">
        <v>433</v>
      </c>
      <c r="B165" s="69" t="s">
        <v>434</v>
      </c>
      <c r="C165" s="69">
        <v>7537554</v>
      </c>
      <c r="D165" s="69">
        <v>10000000</v>
      </c>
      <c r="E165" s="69">
        <v>0</v>
      </c>
      <c r="F165" s="69">
        <v>17537554</v>
      </c>
    </row>
    <row r="166" spans="1:6" ht="16.5" x14ac:dyDescent="0.25">
      <c r="A166" s="65" t="s">
        <v>72</v>
      </c>
      <c r="B166" s="66" t="s">
        <v>98</v>
      </c>
      <c r="C166" s="66">
        <f>+C167+C180+C183+C186+C178</f>
        <v>18300000</v>
      </c>
      <c r="D166" s="66">
        <f>+D167+D180+D183+D186+D178</f>
        <v>615870387</v>
      </c>
      <c r="E166" s="66">
        <f>+E167+E180+E183+E186+E178</f>
        <v>0</v>
      </c>
      <c r="F166" s="66">
        <f>+C166+D166+E166</f>
        <v>634170387</v>
      </c>
    </row>
    <row r="167" spans="1:6" ht="16.5" x14ac:dyDescent="0.25">
      <c r="A167" s="70" t="s">
        <v>435</v>
      </c>
      <c r="B167" s="68" t="s">
        <v>436</v>
      </c>
      <c r="C167" s="68">
        <v>0</v>
      </c>
      <c r="D167" s="68">
        <v>421976587</v>
      </c>
      <c r="E167" s="68">
        <v>0</v>
      </c>
      <c r="F167" s="68">
        <v>421976587</v>
      </c>
    </row>
    <row r="168" spans="1:6" ht="16.5" x14ac:dyDescent="0.25">
      <c r="A168" s="70" t="s">
        <v>437</v>
      </c>
      <c r="B168" s="69" t="s">
        <v>438</v>
      </c>
      <c r="C168" s="69">
        <v>0</v>
      </c>
      <c r="D168" s="69">
        <v>39459396</v>
      </c>
      <c r="E168" s="69">
        <v>0</v>
      </c>
      <c r="F168" s="69">
        <v>39459396</v>
      </c>
    </row>
    <row r="169" spans="1:6" ht="16.5" x14ac:dyDescent="0.25">
      <c r="A169" s="73" t="s">
        <v>439</v>
      </c>
      <c r="B169" s="95" t="s">
        <v>440</v>
      </c>
      <c r="C169" s="69">
        <v>0</v>
      </c>
      <c r="D169" s="69">
        <v>39459396</v>
      </c>
      <c r="E169" s="69">
        <v>0</v>
      </c>
      <c r="F169" s="69">
        <v>39459396</v>
      </c>
    </row>
    <row r="170" spans="1:6" ht="16.5" x14ac:dyDescent="0.25">
      <c r="A170" s="70" t="s">
        <v>441</v>
      </c>
      <c r="B170" s="69" t="s">
        <v>442</v>
      </c>
      <c r="C170" s="68">
        <v>0</v>
      </c>
      <c r="D170" s="68">
        <v>121001419</v>
      </c>
      <c r="E170" s="68">
        <v>0</v>
      </c>
      <c r="F170" s="69">
        <v>121001419</v>
      </c>
    </row>
    <row r="171" spans="1:6" ht="16.5" x14ac:dyDescent="0.25">
      <c r="A171" s="74" t="s">
        <v>443</v>
      </c>
      <c r="B171" s="95" t="s">
        <v>444</v>
      </c>
      <c r="C171" s="69">
        <v>0</v>
      </c>
      <c r="D171" s="69">
        <v>115000000</v>
      </c>
      <c r="E171" s="69">
        <v>0</v>
      </c>
      <c r="F171" s="69">
        <v>115000000</v>
      </c>
    </row>
    <row r="172" spans="1:6" ht="16.5" x14ac:dyDescent="0.25">
      <c r="A172" s="74" t="s">
        <v>445</v>
      </c>
      <c r="B172" s="95" t="s">
        <v>446</v>
      </c>
      <c r="C172" s="69">
        <v>0</v>
      </c>
      <c r="D172" s="69">
        <v>6001419</v>
      </c>
      <c r="E172" s="69">
        <v>0</v>
      </c>
      <c r="F172" s="69">
        <v>6001419</v>
      </c>
    </row>
    <row r="173" spans="1:6" ht="16.5" x14ac:dyDescent="0.25">
      <c r="A173" s="70" t="s">
        <v>447</v>
      </c>
      <c r="B173" s="69" t="s">
        <v>448</v>
      </c>
      <c r="C173" s="69">
        <v>0</v>
      </c>
      <c r="D173" s="69">
        <v>261515772</v>
      </c>
      <c r="E173" s="69">
        <v>0</v>
      </c>
      <c r="F173" s="69">
        <v>261515772</v>
      </c>
    </row>
    <row r="174" spans="1:6" ht="16.5" x14ac:dyDescent="0.25">
      <c r="A174" s="73" t="s">
        <v>449</v>
      </c>
      <c r="B174" s="96" t="s">
        <v>450</v>
      </c>
      <c r="C174" s="69">
        <v>0</v>
      </c>
      <c r="D174" s="69">
        <v>130757886</v>
      </c>
      <c r="E174" s="69">
        <v>0</v>
      </c>
      <c r="F174" s="69">
        <v>130757886</v>
      </c>
    </row>
    <row r="175" spans="1:6" ht="16.5" x14ac:dyDescent="0.25">
      <c r="A175" s="73" t="s">
        <v>451</v>
      </c>
      <c r="B175" s="96" t="s">
        <v>452</v>
      </c>
      <c r="C175" s="69">
        <v>0</v>
      </c>
      <c r="D175" s="69">
        <v>93398490</v>
      </c>
      <c r="E175" s="69">
        <v>0</v>
      </c>
      <c r="F175" s="69">
        <v>93398490</v>
      </c>
    </row>
    <row r="176" spans="1:6" ht="16.5" x14ac:dyDescent="0.25">
      <c r="A176" s="73" t="s">
        <v>453</v>
      </c>
      <c r="B176" s="96" t="s">
        <v>454</v>
      </c>
      <c r="C176" s="69">
        <v>0</v>
      </c>
      <c r="D176" s="69">
        <v>18679698</v>
      </c>
      <c r="E176" s="69">
        <v>0</v>
      </c>
      <c r="F176" s="69">
        <v>18679698</v>
      </c>
    </row>
    <row r="177" spans="1:6" ht="16.5" x14ac:dyDescent="0.25">
      <c r="A177" s="73" t="s">
        <v>455</v>
      </c>
      <c r="B177" s="96" t="s">
        <v>456</v>
      </c>
      <c r="C177" s="69">
        <v>0</v>
      </c>
      <c r="D177" s="69">
        <v>18679698</v>
      </c>
      <c r="E177" s="69">
        <v>0</v>
      </c>
      <c r="F177" s="69">
        <v>18679698</v>
      </c>
    </row>
    <row r="178" spans="1:6" ht="16.5" x14ac:dyDescent="0.25">
      <c r="A178" s="67" t="s">
        <v>457</v>
      </c>
      <c r="B178" s="68" t="s">
        <v>458</v>
      </c>
      <c r="C178" s="68">
        <v>0</v>
      </c>
      <c r="D178" s="68">
        <v>0</v>
      </c>
      <c r="E178" s="68">
        <v>0</v>
      </c>
      <c r="F178" s="68">
        <v>0</v>
      </c>
    </row>
    <row r="179" spans="1:6" ht="16.5" x14ac:dyDescent="0.25">
      <c r="A179" s="70" t="s">
        <v>459</v>
      </c>
      <c r="B179" s="69" t="s">
        <v>460</v>
      </c>
      <c r="C179" s="69">
        <v>0</v>
      </c>
      <c r="D179" s="69">
        <v>0</v>
      </c>
      <c r="E179" s="69">
        <v>0</v>
      </c>
      <c r="F179" s="69">
        <v>0</v>
      </c>
    </row>
    <row r="180" spans="1:6" ht="16.5" x14ac:dyDescent="0.25">
      <c r="A180" s="67" t="s">
        <v>461</v>
      </c>
      <c r="B180" s="68" t="s">
        <v>462</v>
      </c>
      <c r="C180" s="68">
        <v>8000000</v>
      </c>
      <c r="D180" s="68">
        <v>25000000</v>
      </c>
      <c r="E180" s="68">
        <v>0</v>
      </c>
      <c r="F180" s="68">
        <v>33000000</v>
      </c>
    </row>
    <row r="181" spans="1:6" ht="16.5" x14ac:dyDescent="0.25">
      <c r="A181" s="70" t="s">
        <v>463</v>
      </c>
      <c r="B181" s="69" t="s">
        <v>464</v>
      </c>
      <c r="C181" s="69">
        <v>0</v>
      </c>
      <c r="D181" s="69">
        <v>10000000</v>
      </c>
      <c r="E181" s="69">
        <v>0</v>
      </c>
      <c r="F181" s="69">
        <v>10000000</v>
      </c>
    </row>
    <row r="182" spans="1:6" ht="16.5" x14ac:dyDescent="0.25">
      <c r="A182" s="70" t="s">
        <v>465</v>
      </c>
      <c r="B182" s="69" t="s">
        <v>466</v>
      </c>
      <c r="C182" s="69">
        <v>8000000</v>
      </c>
      <c r="D182" s="69">
        <v>15000000</v>
      </c>
      <c r="E182" s="69">
        <v>0</v>
      </c>
      <c r="F182" s="69">
        <v>23000000</v>
      </c>
    </row>
    <row r="183" spans="1:6" ht="16.5" x14ac:dyDescent="0.25">
      <c r="A183" s="67" t="s">
        <v>467</v>
      </c>
      <c r="B183" s="68" t="s">
        <v>468</v>
      </c>
      <c r="C183" s="68">
        <v>0</v>
      </c>
      <c r="D183" s="68">
        <v>13500000</v>
      </c>
      <c r="E183" s="68">
        <v>0</v>
      </c>
      <c r="F183" s="68">
        <v>13500000</v>
      </c>
    </row>
    <row r="184" spans="1:6" ht="16.5" x14ac:dyDescent="0.25">
      <c r="A184" s="70" t="s">
        <v>469</v>
      </c>
      <c r="B184" s="69" t="s">
        <v>470</v>
      </c>
      <c r="C184" s="69">
        <v>0</v>
      </c>
      <c r="D184" s="69">
        <v>10000000</v>
      </c>
      <c r="E184" s="69">
        <v>0</v>
      </c>
      <c r="F184" s="69">
        <v>10000000</v>
      </c>
    </row>
    <row r="185" spans="1:6" ht="16.5" x14ac:dyDescent="0.25">
      <c r="A185" s="70" t="s">
        <v>471</v>
      </c>
      <c r="B185" s="69" t="s">
        <v>472</v>
      </c>
      <c r="C185" s="69">
        <v>0</v>
      </c>
      <c r="D185" s="69">
        <v>3500000</v>
      </c>
      <c r="E185" s="69">
        <v>0</v>
      </c>
      <c r="F185" s="69">
        <v>3500000</v>
      </c>
    </row>
    <row r="186" spans="1:6" ht="16.5" x14ac:dyDescent="0.25">
      <c r="A186" s="67" t="s">
        <v>473</v>
      </c>
      <c r="B186" s="68" t="s">
        <v>474</v>
      </c>
      <c r="C186" s="68">
        <v>10300000</v>
      </c>
      <c r="D186" s="68">
        <v>155393800</v>
      </c>
      <c r="E186" s="68">
        <v>0</v>
      </c>
      <c r="F186" s="68">
        <v>165693800</v>
      </c>
    </row>
    <row r="187" spans="1:6" ht="16.5" x14ac:dyDescent="0.25">
      <c r="A187" s="70" t="s">
        <v>475</v>
      </c>
      <c r="B187" s="69" t="s">
        <v>476</v>
      </c>
      <c r="C187" s="69">
        <v>10300000</v>
      </c>
      <c r="D187" s="69">
        <v>155393800</v>
      </c>
      <c r="E187" s="69">
        <v>0</v>
      </c>
      <c r="F187" s="69">
        <v>165693800</v>
      </c>
    </row>
    <row r="188" spans="1:6" ht="16.5" x14ac:dyDescent="0.25">
      <c r="A188" s="70" t="s">
        <v>477</v>
      </c>
      <c r="B188" s="69" t="s">
        <v>478</v>
      </c>
      <c r="C188" s="69">
        <v>0</v>
      </c>
      <c r="D188" s="69">
        <v>17500000</v>
      </c>
      <c r="E188" s="69">
        <v>0</v>
      </c>
      <c r="F188" s="69">
        <v>17500000</v>
      </c>
    </row>
    <row r="189" spans="1:6" ht="16.5" x14ac:dyDescent="0.25">
      <c r="A189" s="70" t="s">
        <v>479</v>
      </c>
      <c r="B189" s="69" t="s">
        <v>117</v>
      </c>
      <c r="C189" s="69">
        <v>0</v>
      </c>
      <c r="D189" s="69">
        <v>109293800</v>
      </c>
      <c r="E189" s="69">
        <v>0</v>
      </c>
      <c r="F189" s="69">
        <v>109293800</v>
      </c>
    </row>
    <row r="190" spans="1:6" ht="16.5" x14ac:dyDescent="0.25">
      <c r="A190" s="70" t="s">
        <v>480</v>
      </c>
      <c r="B190" s="69" t="s">
        <v>481</v>
      </c>
      <c r="C190" s="69">
        <v>0</v>
      </c>
      <c r="D190" s="69">
        <v>28600000</v>
      </c>
      <c r="E190" s="69">
        <v>0</v>
      </c>
      <c r="F190" s="69">
        <v>28600000</v>
      </c>
    </row>
    <row r="191" spans="1:6" ht="16.5" x14ac:dyDescent="0.25">
      <c r="A191" s="70" t="s">
        <v>482</v>
      </c>
      <c r="B191" s="69" t="s">
        <v>483</v>
      </c>
      <c r="C191" s="69">
        <v>10300000</v>
      </c>
      <c r="D191" s="69">
        <v>0</v>
      </c>
      <c r="E191" s="69">
        <v>0</v>
      </c>
      <c r="F191" s="69">
        <v>10300000</v>
      </c>
    </row>
    <row r="192" spans="1:6" ht="16.5" x14ac:dyDescent="0.25">
      <c r="A192" s="65" t="s">
        <v>94</v>
      </c>
      <c r="B192" s="66" t="s">
        <v>484</v>
      </c>
      <c r="C192" s="66">
        <f>+C193</f>
        <v>0</v>
      </c>
      <c r="D192" s="66">
        <f>+D193</f>
        <v>0</v>
      </c>
      <c r="E192" s="66">
        <f>+'[1]PROGRAMA 2'!DH193-D192</f>
        <v>0</v>
      </c>
      <c r="F192" s="66">
        <f t="shared" ref="F192" si="3">+C192+D192+E192</f>
        <v>0</v>
      </c>
    </row>
    <row r="193" spans="1:6" ht="16.5" x14ac:dyDescent="0.25">
      <c r="A193" s="73" t="s">
        <v>485</v>
      </c>
      <c r="B193" s="96" t="s">
        <v>486</v>
      </c>
      <c r="C193" s="68">
        <v>0</v>
      </c>
      <c r="D193" s="68">
        <v>0</v>
      </c>
      <c r="E193" s="68">
        <v>0</v>
      </c>
      <c r="F193" s="68">
        <v>0</v>
      </c>
    </row>
    <row r="194" spans="1:6" ht="16.5" x14ac:dyDescent="0.25">
      <c r="A194" s="73" t="s">
        <v>487</v>
      </c>
      <c r="B194" s="96" t="s">
        <v>488</v>
      </c>
      <c r="C194" s="69">
        <v>0</v>
      </c>
      <c r="D194" s="69">
        <v>0</v>
      </c>
      <c r="E194" s="68">
        <v>0</v>
      </c>
      <c r="F194" s="68">
        <v>0</v>
      </c>
    </row>
    <row r="195" spans="1:6" ht="16.5" x14ac:dyDescent="0.25">
      <c r="A195" s="73" t="s">
        <v>489</v>
      </c>
      <c r="B195" s="96" t="s">
        <v>490</v>
      </c>
      <c r="C195" s="69">
        <v>0</v>
      </c>
      <c r="D195" s="69">
        <v>0</v>
      </c>
      <c r="E195" s="68">
        <v>0</v>
      </c>
      <c r="F195" s="75">
        <v>0</v>
      </c>
    </row>
    <row r="196" spans="1:6" ht="17.25" thickBot="1" x14ac:dyDescent="0.3">
      <c r="A196" s="76"/>
      <c r="B196" s="97" t="s">
        <v>125</v>
      </c>
      <c r="C196" s="98">
        <f>+C192+C166+C148+C144+C105+C37+C6</f>
        <v>1170855363.05</v>
      </c>
      <c r="D196" s="98">
        <f>+D192+D166+D148+D144+D105+D37+D6</f>
        <v>2367585873.8699999</v>
      </c>
      <c r="E196" s="98">
        <f>+E192+E166+E148+E144+E105+E37+E6</f>
        <v>4518129491.7800007</v>
      </c>
      <c r="F196" s="99">
        <f>+F192+F166+F148+F144+F105+F37+F6</f>
        <v>8056570728.7000008</v>
      </c>
    </row>
    <row r="197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2023-02-07T17:44:47Z</dcterms:created>
  <dcterms:modified xsi:type="dcterms:W3CDTF">2023-02-07T17:44:50Z</dcterms:modified>
</cp:coreProperties>
</file>