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480" windowWidth="24240" windowHeight="13140" firstSheet="8" activeTab="8"/>
  </bookViews>
  <sheets>
    <sheet name="res gral  de puestos Anexo 5" sheetId="1" state="hidden" r:id="rId1"/>
    <sheet name="R.PUESTOS 31-12-18" sheetId="2" state="hidden" r:id="rId2"/>
    <sheet name="R.PUESTOS 31-04-19" sheetId="3" state="hidden" r:id="rId3"/>
    <sheet name="R.Puestos 31-12-19" sheetId="4" r:id="rId4"/>
    <sheet name="R.P General 31-12-2021" sheetId="5" r:id="rId5"/>
    <sheet name="R.P General 30-6-2022" sheetId="6" r:id="rId6"/>
    <sheet name="R.P General 30-09-2022" sheetId="7" r:id="rId7"/>
    <sheet name="R.P General 31-12-2022" sheetId="8" r:id="rId8"/>
    <sheet name="R.P General 30-06-2023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0">'res gral  de puestos Anexo 5'!$A$1:$H$58</definedName>
    <definedName name="BotDiagCancel">[1]!BotDiagCancel</definedName>
    <definedName name="BotDiagOK">[1]!BotDiagOK</definedName>
    <definedName name="Ejecprog1">[2]Param!$B$13</definedName>
    <definedName name="GEN_BotonIngresoCancel">[3]!GEN_BotonIngresoCancel</definedName>
    <definedName name="ingresos">[4]Param!$B$6</definedName>
    <definedName name="NB">[5]Plantilla!#REF!</definedName>
    <definedName name="P_C1">#REF!</definedName>
    <definedName name="P_C1_V">#REF!</definedName>
    <definedName name="P_C1_V_DES">#REF!</definedName>
    <definedName name="P_C2">#REF!</definedName>
    <definedName name="P_C2_V">[6]Param!$B$10</definedName>
    <definedName name="P_C2_V_DES">[6]Param!$B$11</definedName>
    <definedName name="P_C3">#REF!</definedName>
    <definedName name="P_C3_V">[6]Param!$B$13</definedName>
    <definedName name="P_C4">#REF!</definedName>
    <definedName name="P_C5">#REF!</definedName>
    <definedName name="P_C6">#REF!</definedName>
    <definedName name="P_C7">#REF!</definedName>
    <definedName name="P_C8">#REF!</definedName>
    <definedName name="P_C9">#REF!</definedName>
    <definedName name="P_CENCOS">#REF!</definedName>
    <definedName name="P_CODCENCOS">#REF!</definedName>
    <definedName name="P_CODCIA">#REF!</definedName>
    <definedName name="P_CODECAT">#REF!</definedName>
    <definedName name="P_CodPer">#REF!</definedName>
    <definedName name="P_CodPerCon">#REF!</definedName>
    <definedName name="P_CODREP">#REF!</definedName>
    <definedName name="P_CONTRASENA">#REF!</definedName>
    <definedName name="P_DESCIA">#REF!</definedName>
    <definedName name="P_HILCONEXION">#REF!</definedName>
    <definedName name="P_PatCat">#REF!</definedName>
    <definedName name="P_PERIODO">[6]Param!$B$19</definedName>
    <definedName name="P_TipCat">#REF!</definedName>
    <definedName name="P_TRIM">#REF!</definedName>
    <definedName name="P_USUARIO">#REF!</definedName>
    <definedName name="R_DET">#REF!</definedName>
    <definedName name="R_Gru1">#REF!</definedName>
    <definedName name="R_GRU2">#REF!</definedName>
    <definedName name="R_GRU3">#REF!</definedName>
    <definedName name="R_HILSQL">[7]Modelo!$C$4</definedName>
    <definedName name="R_MAT">#REF!</definedName>
    <definedName name="R_Referencias">[7]Definicion!#REF!</definedName>
    <definedName name="R_Rep">#REF!</definedName>
    <definedName name="R_TEM1_DATOS2015">#REF!</definedName>
    <definedName name="R_TEMP1_DATOS">#REF!</definedName>
    <definedName name="R_TEMP2_DATOS">#REF!</definedName>
    <definedName name="R_TipCal">[7]Definicion!#REF!</definedName>
    <definedName name="RC_Cat_CodCia">#REF!</definedName>
    <definedName name="RC_Cat_CodECat">#REF!</definedName>
    <definedName name="RC_Cat_Codigo">#REF!</definedName>
    <definedName name="RC_Cat_CodPer">#REF!</definedName>
    <definedName name="RC_Cat_Des">#REF!</definedName>
    <definedName name="RC_Cat_Inicial">#REF!</definedName>
    <definedName name="RC_Cat_Inicial_SumaPer">#REF!</definedName>
    <definedName name="RC_Cat_Tipo">#REF!</definedName>
    <definedName name="rdet">[8]Plantilla!#REF!</definedName>
    <definedName name="RG">#REF!</definedName>
    <definedName name="RG_1">#REF!</definedName>
    <definedName name="RG_2">#REF!</definedName>
    <definedName name="RG_3">#REF!</definedName>
    <definedName name="RG_4">#REF!</definedName>
    <definedName name="RG_5">#REF!</definedName>
    <definedName name="RG_6">#REF!</definedName>
    <definedName name="RG_7">#REF!</definedName>
    <definedName name="rg_9">#REF!</definedName>
    <definedName name="RG_Mat">#REF!</definedName>
    <definedName name="RG_Rep">#REF!</definedName>
  </definedNames>
  <calcPr calcId="152511"/>
</workbook>
</file>

<file path=xl/calcChain.xml><?xml version="1.0" encoding="utf-8"?>
<calcChain xmlns="http://schemas.openxmlformats.org/spreadsheetml/2006/main">
  <c r="F38" i="10" l="1"/>
  <c r="E38" i="10"/>
  <c r="H33" i="10" l="1"/>
  <c r="H25" i="10"/>
  <c r="H26" i="10"/>
  <c r="H17" i="10"/>
  <c r="H24" i="10"/>
  <c r="Q38" i="10"/>
  <c r="O38" i="10"/>
  <c r="N38" i="10"/>
  <c r="L38" i="10"/>
  <c r="K38" i="10"/>
  <c r="I38" i="10"/>
  <c r="G38" i="10"/>
  <c r="J37" i="10"/>
  <c r="M37" i="10" s="1"/>
  <c r="H37" i="10"/>
  <c r="J36" i="10"/>
  <c r="M36" i="10" s="1"/>
  <c r="H36" i="10"/>
  <c r="M35" i="10"/>
  <c r="J35" i="10"/>
  <c r="H35" i="10"/>
  <c r="J34" i="10"/>
  <c r="M34" i="10" s="1"/>
  <c r="H34" i="10"/>
  <c r="J33" i="10"/>
  <c r="M33" i="10" s="1"/>
  <c r="M32" i="10"/>
  <c r="J32" i="10"/>
  <c r="H32" i="10"/>
  <c r="J31" i="10"/>
  <c r="M31" i="10" s="1"/>
  <c r="H31" i="10"/>
  <c r="J30" i="10"/>
  <c r="M30" i="10" s="1"/>
  <c r="H30" i="10"/>
  <c r="J29" i="10"/>
  <c r="M29" i="10" s="1"/>
  <c r="H29" i="10"/>
  <c r="M28" i="10"/>
  <c r="J28" i="10"/>
  <c r="H28" i="10"/>
  <c r="J27" i="10"/>
  <c r="M27" i="10" s="1"/>
  <c r="H27" i="10"/>
  <c r="J26" i="10"/>
  <c r="M26" i="10" s="1"/>
  <c r="M25" i="10"/>
  <c r="J25" i="10"/>
  <c r="J24" i="10"/>
  <c r="M24" i="10" s="1"/>
  <c r="M23" i="10"/>
  <c r="J23" i="10"/>
  <c r="H23" i="10"/>
  <c r="J22" i="10"/>
  <c r="M22" i="10" s="1"/>
  <c r="H22" i="10"/>
  <c r="J21" i="10"/>
  <c r="M21" i="10" s="1"/>
  <c r="H21" i="10"/>
  <c r="J20" i="10"/>
  <c r="M20" i="10" s="1"/>
  <c r="H20" i="10"/>
  <c r="M19" i="10"/>
  <c r="J19" i="10"/>
  <c r="H19" i="10"/>
  <c r="J18" i="10"/>
  <c r="M18" i="10" s="1"/>
  <c r="H18" i="10"/>
  <c r="J17" i="10"/>
  <c r="M17" i="10" s="1"/>
  <c r="M16" i="10"/>
  <c r="J16" i="10"/>
  <c r="H16" i="10"/>
  <c r="J15" i="10"/>
  <c r="M15" i="10" s="1"/>
  <c r="H15" i="10"/>
  <c r="J14" i="10"/>
  <c r="M14" i="10" s="1"/>
  <c r="H14" i="10"/>
  <c r="H13" i="10"/>
  <c r="J12" i="10"/>
  <c r="M12" i="10" s="1"/>
  <c r="H12" i="10"/>
  <c r="J11" i="10"/>
  <c r="J38" i="10" s="1"/>
  <c r="H11" i="10"/>
  <c r="H38" i="10" l="1"/>
  <c r="M11" i="10"/>
  <c r="M38" i="10" s="1"/>
  <c r="Q24" i="8" l="1"/>
  <c r="I24" i="8"/>
  <c r="L24" i="8" s="1"/>
  <c r="G24" i="8"/>
  <c r="Q50" i="8"/>
  <c r="O39" i="8"/>
  <c r="N39" i="8"/>
  <c r="M39" i="8"/>
  <c r="K39" i="8"/>
  <c r="J39" i="8"/>
  <c r="H39" i="8"/>
  <c r="F39" i="8"/>
  <c r="E39" i="8"/>
  <c r="Q38" i="8"/>
  <c r="I38" i="8"/>
  <c r="L38" i="8" s="1"/>
  <c r="G38" i="8"/>
  <c r="Q37" i="8"/>
  <c r="I37" i="8"/>
  <c r="L37" i="8" s="1"/>
  <c r="G37" i="8"/>
  <c r="Q36" i="8"/>
  <c r="I36" i="8"/>
  <c r="L36" i="8" s="1"/>
  <c r="G36" i="8"/>
  <c r="Q35" i="8"/>
  <c r="I35" i="8"/>
  <c r="L35" i="8" s="1"/>
  <c r="G35" i="8"/>
  <c r="Q34" i="8"/>
  <c r="I34" i="8"/>
  <c r="L34" i="8" s="1"/>
  <c r="G34" i="8"/>
  <c r="Q33" i="8"/>
  <c r="I33" i="8"/>
  <c r="L33" i="8" s="1"/>
  <c r="G33" i="8"/>
  <c r="Q32" i="8"/>
  <c r="I32" i="8"/>
  <c r="L32" i="8" s="1"/>
  <c r="G32" i="8"/>
  <c r="Q31" i="8"/>
  <c r="I31" i="8"/>
  <c r="L31" i="8" s="1"/>
  <c r="G31" i="8"/>
  <c r="Q30" i="8"/>
  <c r="I30" i="8"/>
  <c r="L30" i="8" s="1"/>
  <c r="G30" i="8"/>
  <c r="Q29" i="8"/>
  <c r="I29" i="8"/>
  <c r="L29" i="8" s="1"/>
  <c r="G29" i="8"/>
  <c r="Q28" i="8"/>
  <c r="I28" i="8"/>
  <c r="L28" i="8" s="1"/>
  <c r="G28" i="8"/>
  <c r="Q27" i="8"/>
  <c r="I27" i="8"/>
  <c r="L27" i="8" s="1"/>
  <c r="G27" i="8"/>
  <c r="Q26" i="8"/>
  <c r="I26" i="8"/>
  <c r="L26" i="8" s="1"/>
  <c r="G26" i="8"/>
  <c r="Q25" i="8"/>
  <c r="I25" i="8"/>
  <c r="L25" i="8" s="1"/>
  <c r="G25" i="8"/>
  <c r="Q23" i="8"/>
  <c r="I23" i="8"/>
  <c r="L23" i="8" s="1"/>
  <c r="G23" i="8"/>
  <c r="Q22" i="8"/>
  <c r="I22" i="8"/>
  <c r="L22" i="8" s="1"/>
  <c r="G22" i="8"/>
  <c r="Q21" i="8"/>
  <c r="I21" i="8"/>
  <c r="L21" i="8" s="1"/>
  <c r="G21" i="8"/>
  <c r="Q20" i="8"/>
  <c r="I20" i="8"/>
  <c r="L20" i="8" s="1"/>
  <c r="G20" i="8"/>
  <c r="Q19" i="8"/>
  <c r="I19" i="8"/>
  <c r="L19" i="8" s="1"/>
  <c r="G19" i="8"/>
  <c r="Q18" i="8"/>
  <c r="I18" i="8"/>
  <c r="L18" i="8" s="1"/>
  <c r="G18" i="8"/>
  <c r="Q17" i="8"/>
  <c r="I17" i="8"/>
  <c r="L17" i="8" s="1"/>
  <c r="G17" i="8"/>
  <c r="Q16" i="8"/>
  <c r="I16" i="8"/>
  <c r="L16" i="8" s="1"/>
  <c r="G16" i="8"/>
  <c r="Q15" i="8"/>
  <c r="I15" i="8"/>
  <c r="L15" i="8" s="1"/>
  <c r="G15" i="8"/>
  <c r="Q14" i="8"/>
  <c r="I14" i="8"/>
  <c r="L14" i="8" s="1"/>
  <c r="G14" i="8"/>
  <c r="Q13" i="8"/>
  <c r="G13" i="8"/>
  <c r="Q12" i="8"/>
  <c r="I12" i="8"/>
  <c r="L12" i="8" s="1"/>
  <c r="G12" i="8"/>
  <c r="Q11" i="8"/>
  <c r="L11" i="8"/>
  <c r="I11" i="8"/>
  <c r="G11" i="8"/>
  <c r="Q39" i="8" l="1"/>
  <c r="Q51" i="8" s="1"/>
  <c r="I39" i="8"/>
  <c r="G39" i="8"/>
  <c r="L39" i="8"/>
  <c r="Q38" i="7"/>
  <c r="F38" i="7"/>
  <c r="G38" i="7"/>
  <c r="H38" i="7"/>
  <c r="I38" i="7"/>
  <c r="J38" i="7"/>
  <c r="K38" i="7"/>
  <c r="L38" i="7"/>
  <c r="M38" i="7"/>
  <c r="N38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11" i="7"/>
  <c r="E38" i="7"/>
  <c r="Q49" i="7"/>
  <c r="O38" i="7"/>
  <c r="I37" i="7"/>
  <c r="L37" i="7" s="1"/>
  <c r="G37" i="7"/>
  <c r="I36" i="7"/>
  <c r="L36" i="7" s="1"/>
  <c r="G36" i="7"/>
  <c r="I35" i="7"/>
  <c r="L35" i="7" s="1"/>
  <c r="G35" i="7"/>
  <c r="I34" i="7"/>
  <c r="L34" i="7" s="1"/>
  <c r="G34" i="7"/>
  <c r="I33" i="7"/>
  <c r="L33" i="7" s="1"/>
  <c r="G33" i="7"/>
  <c r="I32" i="7"/>
  <c r="L32" i="7" s="1"/>
  <c r="G32" i="7"/>
  <c r="I31" i="7"/>
  <c r="L31" i="7" s="1"/>
  <c r="G31" i="7"/>
  <c r="I30" i="7"/>
  <c r="L30" i="7" s="1"/>
  <c r="G30" i="7"/>
  <c r="I29" i="7"/>
  <c r="L29" i="7" s="1"/>
  <c r="G29" i="7"/>
  <c r="I28" i="7"/>
  <c r="L28" i="7" s="1"/>
  <c r="G28" i="7"/>
  <c r="I27" i="7"/>
  <c r="L27" i="7" s="1"/>
  <c r="G27" i="7"/>
  <c r="I26" i="7"/>
  <c r="L26" i="7" s="1"/>
  <c r="G26" i="7"/>
  <c r="I25" i="7"/>
  <c r="L25" i="7" s="1"/>
  <c r="G25" i="7"/>
  <c r="I24" i="7"/>
  <c r="L24" i="7" s="1"/>
  <c r="G24" i="7"/>
  <c r="I23" i="7"/>
  <c r="L23" i="7" s="1"/>
  <c r="G23" i="7"/>
  <c r="I22" i="7"/>
  <c r="L22" i="7" s="1"/>
  <c r="G22" i="7"/>
  <c r="Q54" i="7"/>
  <c r="I54" i="7"/>
  <c r="L54" i="7" s="1"/>
  <c r="I21" i="7"/>
  <c r="L21" i="7" s="1"/>
  <c r="G21" i="7"/>
  <c r="I20" i="7"/>
  <c r="L20" i="7" s="1"/>
  <c r="G20" i="7"/>
  <c r="I19" i="7"/>
  <c r="L19" i="7" s="1"/>
  <c r="G19" i="7"/>
  <c r="I18" i="7"/>
  <c r="L18" i="7" s="1"/>
  <c r="G18" i="7"/>
  <c r="I17" i="7"/>
  <c r="L17" i="7" s="1"/>
  <c r="G17" i="7"/>
  <c r="I16" i="7"/>
  <c r="L16" i="7" s="1"/>
  <c r="G16" i="7"/>
  <c r="I15" i="7"/>
  <c r="L15" i="7" s="1"/>
  <c r="G15" i="7"/>
  <c r="I14" i="7"/>
  <c r="L14" i="7" s="1"/>
  <c r="G14" i="7"/>
  <c r="G13" i="7"/>
  <c r="I12" i="7"/>
  <c r="L12" i="7" s="1"/>
  <c r="G12" i="7"/>
  <c r="I11" i="7"/>
  <c r="G11" i="7"/>
  <c r="Q50" i="7" l="1"/>
  <c r="L11" i="7"/>
  <c r="Q51" i="5"/>
  <c r="Q50" i="5"/>
  <c r="Q51" i="6"/>
  <c r="Q50" i="6" l="1"/>
  <c r="O39" i="6"/>
  <c r="N39" i="6"/>
  <c r="M39" i="6"/>
  <c r="K39" i="6"/>
  <c r="J39" i="6"/>
  <c r="H39" i="6"/>
  <c r="F39" i="6"/>
  <c r="E39" i="6"/>
  <c r="Q38" i="6"/>
  <c r="L38" i="6"/>
  <c r="I38" i="6"/>
  <c r="G38" i="6"/>
  <c r="Q37" i="6"/>
  <c r="L37" i="6"/>
  <c r="I37" i="6"/>
  <c r="G37" i="6"/>
  <c r="Q36" i="6"/>
  <c r="L36" i="6"/>
  <c r="I36" i="6"/>
  <c r="G36" i="6"/>
  <c r="Q35" i="6"/>
  <c r="L35" i="6"/>
  <c r="I35" i="6"/>
  <c r="G35" i="6"/>
  <c r="Q34" i="6"/>
  <c r="L34" i="6"/>
  <c r="I34" i="6"/>
  <c r="G34" i="6"/>
  <c r="Q33" i="6"/>
  <c r="L33" i="6"/>
  <c r="I33" i="6"/>
  <c r="G33" i="6"/>
  <c r="Q32" i="6"/>
  <c r="L32" i="6"/>
  <c r="I32" i="6"/>
  <c r="G32" i="6"/>
  <c r="Q31" i="6"/>
  <c r="L31" i="6"/>
  <c r="I31" i="6"/>
  <c r="G31" i="6"/>
  <c r="Q30" i="6"/>
  <c r="L30" i="6"/>
  <c r="I30" i="6"/>
  <c r="G30" i="6"/>
  <c r="Q29" i="6"/>
  <c r="L29" i="6"/>
  <c r="I29" i="6"/>
  <c r="G29" i="6"/>
  <c r="Q28" i="6"/>
  <c r="L28" i="6"/>
  <c r="I28" i="6"/>
  <c r="G28" i="6"/>
  <c r="Q27" i="6"/>
  <c r="L27" i="6"/>
  <c r="I27" i="6"/>
  <c r="G27" i="6"/>
  <c r="Q26" i="6"/>
  <c r="L26" i="6"/>
  <c r="I26" i="6"/>
  <c r="G26" i="6"/>
  <c r="Q25" i="6"/>
  <c r="L25" i="6"/>
  <c r="I25" i="6"/>
  <c r="G25" i="6"/>
  <c r="Q24" i="6"/>
  <c r="L24" i="6"/>
  <c r="I24" i="6"/>
  <c r="G24" i="6"/>
  <c r="Q23" i="6"/>
  <c r="L23" i="6"/>
  <c r="I23" i="6"/>
  <c r="G23" i="6"/>
  <c r="Q22" i="6"/>
  <c r="L22" i="6"/>
  <c r="I22" i="6"/>
  <c r="G22" i="6"/>
  <c r="Q21" i="6"/>
  <c r="L21" i="6"/>
  <c r="I21" i="6"/>
  <c r="G21" i="6"/>
  <c r="Q20" i="6"/>
  <c r="L20" i="6"/>
  <c r="I20" i="6"/>
  <c r="G20" i="6"/>
  <c r="Q19" i="6"/>
  <c r="L19" i="6"/>
  <c r="I19" i="6"/>
  <c r="G19" i="6"/>
  <c r="Q18" i="6"/>
  <c r="L18" i="6"/>
  <c r="I18" i="6"/>
  <c r="G18" i="6"/>
  <c r="Q17" i="6"/>
  <c r="L17" i="6"/>
  <c r="I17" i="6"/>
  <c r="G17" i="6"/>
  <c r="Q16" i="6"/>
  <c r="L16" i="6"/>
  <c r="I16" i="6"/>
  <c r="G16" i="6"/>
  <c r="Q15" i="6"/>
  <c r="L15" i="6"/>
  <c r="I15" i="6"/>
  <c r="G15" i="6"/>
  <c r="Q14" i="6"/>
  <c r="L14" i="6"/>
  <c r="I14" i="6"/>
  <c r="G14" i="6"/>
  <c r="Q13" i="6"/>
  <c r="G13" i="6"/>
  <c r="Q12" i="6"/>
  <c r="I12" i="6"/>
  <c r="L12" i="6" s="1"/>
  <c r="G12" i="6"/>
  <c r="Q11" i="6"/>
  <c r="I11" i="6"/>
  <c r="I39" i="6" s="1"/>
  <c r="G11" i="6"/>
  <c r="Q39" i="6" l="1"/>
  <c r="G39" i="6"/>
  <c r="L11" i="6"/>
  <c r="L39" i="6" s="1"/>
  <c r="F39" i="5" l="1"/>
  <c r="H39" i="5"/>
  <c r="J39" i="5"/>
  <c r="K39" i="5"/>
  <c r="M39" i="5"/>
  <c r="N39" i="5"/>
  <c r="O39" i="5"/>
  <c r="Q33" i="5"/>
  <c r="Q34" i="5"/>
  <c r="Q35" i="5"/>
  <c r="Q36" i="5"/>
  <c r="Q37" i="5"/>
  <c r="Q38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12" i="5"/>
  <c r="Q13" i="5"/>
  <c r="Q14" i="5"/>
  <c r="Q15" i="5"/>
  <c r="Q16" i="5"/>
  <c r="Q17" i="5"/>
  <c r="Q18" i="5"/>
  <c r="Q19" i="5"/>
  <c r="Q11" i="5"/>
  <c r="Q39" i="5" s="1"/>
  <c r="E39" i="5"/>
  <c r="I38" i="5"/>
  <c r="L38" i="5" s="1"/>
  <c r="G38" i="5"/>
  <c r="I37" i="5"/>
  <c r="L37" i="5" s="1"/>
  <c r="G37" i="5"/>
  <c r="I36" i="5"/>
  <c r="L36" i="5" s="1"/>
  <c r="G36" i="5"/>
  <c r="I35" i="5"/>
  <c r="L35" i="5" s="1"/>
  <c r="G35" i="5"/>
  <c r="I34" i="5"/>
  <c r="L34" i="5" s="1"/>
  <c r="G34" i="5"/>
  <c r="I33" i="5"/>
  <c r="L33" i="5" s="1"/>
  <c r="G33" i="5"/>
  <c r="I32" i="5"/>
  <c r="L32" i="5" s="1"/>
  <c r="G32" i="5"/>
  <c r="I31" i="5"/>
  <c r="L31" i="5" s="1"/>
  <c r="G31" i="5"/>
  <c r="I30" i="5"/>
  <c r="L30" i="5" s="1"/>
  <c r="G30" i="5"/>
  <c r="I29" i="5"/>
  <c r="L29" i="5" s="1"/>
  <c r="G29" i="5"/>
  <c r="I28" i="5"/>
  <c r="L28" i="5" s="1"/>
  <c r="G28" i="5"/>
  <c r="I27" i="5"/>
  <c r="L27" i="5" s="1"/>
  <c r="G27" i="5"/>
  <c r="I26" i="5"/>
  <c r="L26" i="5" s="1"/>
  <c r="G26" i="5"/>
  <c r="I25" i="5"/>
  <c r="L25" i="5" s="1"/>
  <c r="G25" i="5"/>
  <c r="I24" i="5"/>
  <c r="L24" i="5" s="1"/>
  <c r="G24" i="5"/>
  <c r="I23" i="5"/>
  <c r="L23" i="5" s="1"/>
  <c r="G23" i="5"/>
  <c r="I22" i="5"/>
  <c r="L22" i="5" s="1"/>
  <c r="G22" i="5"/>
  <c r="I21" i="5"/>
  <c r="L21" i="5" s="1"/>
  <c r="G21" i="5"/>
  <c r="I20" i="5"/>
  <c r="L20" i="5" s="1"/>
  <c r="G20" i="5"/>
  <c r="I19" i="5"/>
  <c r="L19" i="5" s="1"/>
  <c r="G19" i="5"/>
  <c r="I18" i="5"/>
  <c r="L18" i="5" s="1"/>
  <c r="G18" i="5"/>
  <c r="I17" i="5"/>
  <c r="L17" i="5" s="1"/>
  <c r="G17" i="5"/>
  <c r="I16" i="5"/>
  <c r="L16" i="5" s="1"/>
  <c r="G16" i="5"/>
  <c r="I15" i="5"/>
  <c r="L15" i="5" s="1"/>
  <c r="G15" i="5"/>
  <c r="I14" i="5"/>
  <c r="L14" i="5" s="1"/>
  <c r="G14" i="5"/>
  <c r="G13" i="5"/>
  <c r="I12" i="5"/>
  <c r="L12" i="5" s="1"/>
  <c r="G12" i="5"/>
  <c r="I11" i="5"/>
  <c r="G11" i="5"/>
  <c r="G39" i="5" l="1"/>
  <c r="I39" i="5"/>
  <c r="L11" i="5"/>
  <c r="L39" i="5" s="1"/>
  <c r="I49" i="4" l="1"/>
  <c r="I9" i="4"/>
  <c r="I27" i="4"/>
  <c r="O48" i="1"/>
  <c r="K47" i="1"/>
  <c r="K48" i="1"/>
  <c r="K49" i="1"/>
  <c r="H49" i="1" l="1"/>
  <c r="H47" i="1"/>
  <c r="H50" i="1"/>
  <c r="F39" i="4" l="1"/>
  <c r="D37" i="4"/>
  <c r="I37" i="4" s="1"/>
  <c r="I36" i="4"/>
  <c r="D35" i="4"/>
  <c r="I35" i="4" s="1"/>
  <c r="I34" i="4"/>
  <c r="I33" i="4"/>
  <c r="I32" i="4"/>
  <c r="I31" i="4"/>
  <c r="I30" i="4"/>
  <c r="I29" i="4"/>
  <c r="D28" i="4"/>
  <c r="I28" i="4" s="1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39" i="4" l="1"/>
  <c r="I51" i="4" s="1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H28" i="3" s="1"/>
  <c r="C29" i="3"/>
  <c r="H29" i="3" s="1"/>
  <c r="C30" i="3"/>
  <c r="C31" i="3"/>
  <c r="C32" i="3"/>
  <c r="C33" i="3"/>
  <c r="C34" i="3"/>
  <c r="C35" i="3"/>
  <c r="C36" i="3"/>
  <c r="C37" i="3"/>
  <c r="E39" i="3"/>
  <c r="C12" i="3"/>
  <c r="D39" i="3" l="1"/>
  <c r="H37" i="3"/>
  <c r="H36" i="3"/>
  <c r="H35" i="3"/>
  <c r="H34" i="3"/>
  <c r="H33" i="3"/>
  <c r="H32" i="3"/>
  <c r="H31" i="3"/>
  <c r="H30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C11" i="3"/>
  <c r="H11" i="3" s="1"/>
  <c r="C10" i="3"/>
  <c r="H10" i="3" s="1"/>
  <c r="C9" i="3"/>
  <c r="H9" i="3" s="1"/>
  <c r="H39" i="3" s="1"/>
  <c r="C39" i="3" l="1"/>
  <c r="C40" i="3" s="1"/>
  <c r="D39" i="2"/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C22" i="2"/>
  <c r="H22" i="2" s="1"/>
  <c r="H21" i="2"/>
  <c r="H20" i="2"/>
  <c r="H19" i="2"/>
  <c r="H18" i="2"/>
  <c r="H17" i="2"/>
  <c r="H16" i="2"/>
  <c r="H15" i="2"/>
  <c r="H14" i="2"/>
  <c r="H13" i="2"/>
  <c r="H12" i="2"/>
  <c r="C11" i="2"/>
  <c r="H11" i="2" s="1"/>
  <c r="C10" i="2"/>
  <c r="H10" i="2" s="1"/>
  <c r="C9" i="2"/>
  <c r="C39" i="2" s="1"/>
  <c r="C40" i="2" s="1"/>
  <c r="H9" i="2" l="1"/>
  <c r="H51" i="1"/>
  <c r="H48" i="1"/>
  <c r="H54" i="1"/>
  <c r="H53" i="1"/>
  <c r="H52" i="1"/>
  <c r="H41" i="1" l="1"/>
  <c r="H42" i="1"/>
  <c r="H43" i="1"/>
  <c r="F42" i="1"/>
  <c r="F40" i="1"/>
  <c r="D40" i="1"/>
  <c r="H40" i="1" s="1"/>
  <c r="F39" i="1"/>
  <c r="D39" i="1"/>
  <c r="H39" i="1" s="1"/>
  <c r="F38" i="1"/>
  <c r="H38" i="1"/>
  <c r="F37" i="1"/>
  <c r="D37" i="1"/>
  <c r="H37" i="1" s="1"/>
  <c r="F36" i="1"/>
  <c r="H36" i="1"/>
  <c r="F35" i="1"/>
  <c r="H35" i="1"/>
  <c r="H34" i="1"/>
  <c r="F34" i="1"/>
  <c r="F33" i="1"/>
  <c r="H33" i="1"/>
  <c r="H32" i="1"/>
  <c r="F32" i="1"/>
  <c r="F31" i="1"/>
  <c r="H31" i="1"/>
  <c r="H30" i="1"/>
  <c r="F30" i="1"/>
  <c r="F29" i="1"/>
  <c r="H29" i="1"/>
  <c r="F28" i="1"/>
  <c r="H28" i="1"/>
  <c r="F27" i="1"/>
  <c r="H27" i="1"/>
  <c r="H26" i="1"/>
  <c r="F26" i="1"/>
  <c r="F25" i="1"/>
  <c r="H25" i="1"/>
  <c r="H24" i="1"/>
  <c r="F24" i="1"/>
  <c r="H23" i="1"/>
  <c r="F23" i="1"/>
  <c r="F22" i="1"/>
  <c r="D22" i="1"/>
  <c r="H22" i="1" s="1"/>
  <c r="D21" i="1"/>
  <c r="H21" i="1" s="1"/>
  <c r="F20" i="1"/>
  <c r="H20" i="1"/>
  <c r="F19" i="1"/>
  <c r="H19" i="1"/>
  <c r="F18" i="1"/>
  <c r="H18" i="1"/>
  <c r="F17" i="1"/>
  <c r="H17" i="1"/>
  <c r="F16" i="1"/>
  <c r="H16" i="1"/>
  <c r="F15" i="1"/>
  <c r="H15" i="1"/>
  <c r="H14" i="1"/>
  <c r="F14" i="1"/>
  <c r="F13" i="1"/>
  <c r="H13" i="1"/>
  <c r="F12" i="1"/>
  <c r="H12" i="1"/>
  <c r="F11" i="1"/>
  <c r="H11" i="1"/>
  <c r="F10" i="1"/>
  <c r="D10" i="1"/>
  <c r="H10" i="1" s="1"/>
  <c r="F9" i="1"/>
  <c r="D9" i="1"/>
  <c r="H9" i="1" s="1"/>
  <c r="F8" i="1"/>
  <c r="D8" i="1"/>
  <c r="H8" i="1" s="1"/>
  <c r="H45" i="1" l="1"/>
  <c r="H55" i="1"/>
  <c r="D45" i="1"/>
  <c r="M49" i="1" l="1"/>
  <c r="N49" i="1" s="1"/>
  <c r="M48" i="1"/>
  <c r="J48" i="1"/>
  <c r="H57" i="1"/>
</calcChain>
</file>

<file path=xl/sharedStrings.xml><?xml version="1.0" encoding="utf-8"?>
<sst xmlns="http://schemas.openxmlformats.org/spreadsheetml/2006/main" count="745" uniqueCount="120">
  <si>
    <t>ANEXO N° 5</t>
  </si>
  <si>
    <t>INSTITUTO COSTARRICENSE DE PESCA Y ACUICULTURA</t>
  </si>
  <si>
    <t>(EN MILES )</t>
  </si>
  <si>
    <t xml:space="preserve">CANTIDAD DE </t>
  </si>
  <si>
    <t xml:space="preserve">SALARIO BASE </t>
  </si>
  <si>
    <t>DIURNA</t>
  </si>
  <si>
    <t>Auditor Interno</t>
  </si>
  <si>
    <t>Presidente Ejecutivo</t>
  </si>
  <si>
    <t>Prof. Serv. Civil 1-A</t>
  </si>
  <si>
    <t>12</t>
  </si>
  <si>
    <t xml:space="preserve">Prof. Serv. Civil 1-B  </t>
  </si>
  <si>
    <t>Prof. Serv. Civil 2</t>
  </si>
  <si>
    <t>Prof. Serv. Civil 3</t>
  </si>
  <si>
    <t xml:space="preserve">Prof. Jefe Servi.Civil 1  </t>
  </si>
  <si>
    <t xml:space="preserve">Prof. Jefe Servi. Civil 2  </t>
  </si>
  <si>
    <t>Prof. Jefe Servi.Civil 3</t>
  </si>
  <si>
    <t>Prof. Bach. Jefe 2</t>
  </si>
  <si>
    <t>Programador de computador 3</t>
  </si>
  <si>
    <t>Prof. Informática  2 G.de E</t>
  </si>
  <si>
    <t>Prof. Jefe infor 1- (G. de E) Grupo B</t>
  </si>
  <si>
    <t>Inspector de Servicio Civil 1</t>
  </si>
  <si>
    <t>Técnico de Servicio Civil 1</t>
  </si>
  <si>
    <t>Técnico de Servicio Civil 2</t>
  </si>
  <si>
    <t>Técnico de Servicio Civil 3</t>
  </si>
  <si>
    <t>Técnico en Informática 1</t>
  </si>
  <si>
    <t>Técnico en Informática 2</t>
  </si>
  <si>
    <t>Técnico en Informática 3</t>
  </si>
  <si>
    <t>Oficinista de Servicio Civil 1</t>
  </si>
  <si>
    <t>Oficinista de Servicio Civil 2</t>
  </si>
  <si>
    <t>Secretario de Servicio Civil 1 (G:de E.)</t>
  </si>
  <si>
    <t>Secretario de Servicio Civil 2 (G:de E.)</t>
  </si>
  <si>
    <t>Misceláneo de Servicio Civil 1 (G.de E.)</t>
  </si>
  <si>
    <t>Miscelaneo de Servicio Civil 2</t>
  </si>
  <si>
    <t>Trabajador Calificado de Servicio Civil 1</t>
  </si>
  <si>
    <t>Trabajador Calificado de Servicio Civil 2</t>
  </si>
  <si>
    <t>Trabajador Calificado de Servicio Civil 3</t>
  </si>
  <si>
    <t>Oficial de Seguridad de Servicio Civil 1</t>
  </si>
  <si>
    <t>Oficial de Seguridad de Servicio Civil 2</t>
  </si>
  <si>
    <t>Conductor de Servicio Civil 1</t>
  </si>
  <si>
    <t>Conductor de Servicio Civil 2</t>
  </si>
  <si>
    <t>Incentivos Salariales:</t>
  </si>
  <si>
    <t>Retribución por años servidos</t>
  </si>
  <si>
    <t>Prohibición</t>
  </si>
  <si>
    <t>Dedicación Exclusiva</t>
  </si>
  <si>
    <t>Decimotercer mes</t>
  </si>
  <si>
    <t>Salario Escolar</t>
  </si>
  <si>
    <t>Carrera Profesional</t>
  </si>
  <si>
    <t>Zonaje</t>
  </si>
  <si>
    <t>Incentivo por Regionalización</t>
  </si>
  <si>
    <t>Total Incentivos Salariales</t>
  </si>
  <si>
    <t xml:space="preserve">Total </t>
  </si>
  <si>
    <t xml:space="preserve">anexo 5/xls </t>
  </si>
  <si>
    <t>Operador de Maquinaria Servicio Civil 2</t>
  </si>
  <si>
    <t>TOTAL ANUAL (MILES)</t>
  </si>
  <si>
    <t>NÚMERO DE MESES</t>
  </si>
  <si>
    <t>CATEGORÍA</t>
  </si>
  <si>
    <t>CLASE</t>
  </si>
  <si>
    <t>JORNADA</t>
  </si>
  <si>
    <t>Asistente Técnico</t>
  </si>
  <si>
    <t>RESUMEN GENERAL DE PUESTOS 31-12-2018</t>
  </si>
  <si>
    <t>NOTA: Los salarios son establecidos mediante Resolución, por la Autoridad Presupuestaria del Ministerio de Hacienda.</t>
  </si>
  <si>
    <t>Fuente: Sección de Recursos Humanos, Dirección General Administrativa</t>
  </si>
  <si>
    <t>Total de Plazas</t>
  </si>
  <si>
    <t>PLAZAS VACANTES</t>
  </si>
  <si>
    <t xml:space="preserve">CANTIDAD DE PUESTOS OCUPADOS </t>
  </si>
  <si>
    <t>INSTITUTO COSTARRICENSE DE PESCA Y ACUÍCULTURA</t>
  </si>
  <si>
    <t>DIRECCIÓN GENERAL ADMINISTRATIVA</t>
  </si>
  <si>
    <t>SECCIÓN RECURSOS HUMANOS</t>
  </si>
  <si>
    <t xml:space="preserve">Lic. Guiselle Salazar Carvajal </t>
  </si>
  <si>
    <t>Jefe Recursos Humanos</t>
  </si>
  <si>
    <t>RELACIÓN DE PUESTOS</t>
  </si>
  <si>
    <t>TOTAL DE PLAZAS</t>
  </si>
  <si>
    <t>TOTAL</t>
  </si>
  <si>
    <t>Incentivos Salariales</t>
  </si>
  <si>
    <t>Total</t>
  </si>
  <si>
    <t>Total de Incentivos</t>
  </si>
  <si>
    <t>INCOPESCA</t>
  </si>
  <si>
    <t>SECCIÓN DE RECURSOS HUMANOS</t>
  </si>
  <si>
    <t>Puesto</t>
  </si>
  <si>
    <t>Cantidad de Puestos Ocupados</t>
  </si>
  <si>
    <t>Plazas Vacantes</t>
  </si>
  <si>
    <t>Salario Base II Semestre 2018</t>
  </si>
  <si>
    <t>Salario Base I Semestre 2019</t>
  </si>
  <si>
    <t>Anualidad II Semestre 2018</t>
  </si>
  <si>
    <t>Anualidad ajustada a partir de diciembre 2018.</t>
  </si>
  <si>
    <t>Salario Base II Semestre 2019</t>
  </si>
  <si>
    <t>Anualidad II Semestre 2019</t>
  </si>
  <si>
    <t>Salario Base Anual 2021</t>
  </si>
  <si>
    <t>Anualidad  2021</t>
  </si>
  <si>
    <t>Prof. Jefe Serv. Civil 1</t>
  </si>
  <si>
    <t>Prof. Jefe Serv. Civil 2</t>
  </si>
  <si>
    <t>Prof. Jefe Serv. Civil 3</t>
  </si>
  <si>
    <t>Prof. Serv.Civil 1-A</t>
  </si>
  <si>
    <t>Prof. Serv. Civil 1-B</t>
  </si>
  <si>
    <t>Prof. Bachiller Jefe 2</t>
  </si>
  <si>
    <t>Programador de Computador 3</t>
  </si>
  <si>
    <t>Profesional Informática 2 G.de.E</t>
  </si>
  <si>
    <t>Profes. Jefe Informática 1-B</t>
  </si>
  <si>
    <t>Técnico Informática 1</t>
  </si>
  <si>
    <t>Técnico Informática 2</t>
  </si>
  <si>
    <t>Técnico Informática 3</t>
  </si>
  <si>
    <t>Secretario de Servicio Civil 2</t>
  </si>
  <si>
    <t>Misceláneo de Servicio Civil 1</t>
  </si>
  <si>
    <t>Misceláneo de Servicio Civil 2</t>
  </si>
  <si>
    <t>Trab. Calificado de Servicio Civil 1</t>
  </si>
  <si>
    <t>Trab. Calificado de Servicio Civil 3</t>
  </si>
  <si>
    <t>Licda. Betty Valverde Cordero</t>
  </si>
  <si>
    <t>Directora General Administrativa</t>
  </si>
  <si>
    <t>Categoría</t>
  </si>
  <si>
    <t>Jornada</t>
  </si>
  <si>
    <t xml:space="preserve"> RESUMEN RELACIÓN DE PUESTOS GENERAL </t>
  </si>
  <si>
    <t>DIRECCIÓN ADMINISTRATIVA FINANCIERA</t>
  </si>
  <si>
    <t>Nota: La plaza de Programador de Computador 3 se elimina según Oficio INCOPESCA-PE-AJ-136-2022 y Resolución 2022-001685 de la Sala de la Corte Suprema de Justicia, la cual confirma el acto de despido del señor Carlos Medina Acevedo.</t>
  </si>
  <si>
    <t>Licda. Guiselle Salazar Carvajal</t>
  </si>
  <si>
    <t>Jefe de Recursops Humanos</t>
  </si>
  <si>
    <t>Programador Computador 3</t>
  </si>
  <si>
    <t>Salario Base Anual 2023</t>
  </si>
  <si>
    <t>DEPARTAMENTO DE RECURSOS HUMANOS</t>
  </si>
  <si>
    <t>Cantidad de Puestos Ocupados nuevos con Salario Global</t>
  </si>
  <si>
    <t>Salario Global Ley Marco Empleo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</si>
</sst>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,##0.000"/>
    <numFmt numFmtId="167" formatCode="_(* #,##0.00_);_(* \(#,##0.00\);_(* &quot;-&quot;_);_(@_)"/>
    <numFmt numFmtId="168" formatCode="_-* #,##0.00\ [$€]_-;\-* #,##0.00\ [$€]_-;_-* &quot;-&quot;??\ [$€]_-;_-@_-"/>
    <numFmt numFmtId="169" formatCode="_([$€-2]* #,##0.00_);_([$€-2]* \(#,##0.00\);_([$€-2]* &quot;-&quot;??_)"/>
    <numFmt numFmtId="170" formatCode="_-* #,##0.00\ _P_t_s_-;\-* #,##0.00\ _P_t_s_-;_-* &quot;-&quot;??\ _P_t_s_-;_-@_-"/>
    <numFmt numFmtId="171" formatCode="#,##0.0"/>
    <numFmt numFmtId="172" formatCode="_(* #,##0.0_);_(* \(#,##0.0\);_(* &quot;-&quot;_);_(@_)"/>
    <numFmt numFmtId="173" formatCode="&quot;₡&quot;#,##0.00"/>
    <numFmt numFmtId="174" formatCode="&quot;₡&quot;#,##0"/>
    <numFmt numFmtId="175" formatCode="_-[$₡-140A]* #,##0.00_-;\-[$₡-140A]* #,##0.00_-;_-[$₡-140A]* &quot;-&quot;??_-;_-@_-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.5"/>
      <name val="Arial"/>
      <family val="2"/>
    </font>
    <font>
      <i/>
      <sz val="8"/>
      <color theme="1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9"/>
      <color rgb="FFFF0000"/>
      <name val="Tahoma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9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2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39">
    <xf numFmtId="0" fontId="0" fillId="0" borderId="0"/>
    <xf numFmtId="0" fontId="2" fillId="0" borderId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6" borderId="0" applyNumberFormat="0" applyBorder="0" applyAlignment="0" applyProtection="0"/>
    <xf numFmtId="0" fontId="8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4" applyNumberFormat="0" applyAlignment="0" applyProtection="0"/>
    <xf numFmtId="0" fontId="11" fillId="22" borderId="4" applyNumberFormat="0" applyAlignment="0" applyProtection="0"/>
    <xf numFmtId="0" fontId="12" fillId="23" borderId="5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6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6" borderId="0" applyNumberFormat="0" applyBorder="0" applyAlignment="0" applyProtection="0"/>
    <xf numFmtId="0" fontId="8" fillId="17" borderId="0" applyNumberFormat="0" applyBorder="0" applyAlignment="0" applyProtection="0"/>
    <xf numFmtId="0" fontId="17" fillId="13" borderId="4" applyNumberFormat="0" applyAlignment="0" applyProtection="0"/>
    <xf numFmtId="0" fontId="17" fillId="10" borderId="4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2" fillId="0" borderId="0">
      <alignment horizontal="center"/>
    </xf>
    <xf numFmtId="0" fontId="1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5" fillId="0" borderId="0"/>
    <xf numFmtId="0" fontId="5" fillId="0" borderId="0"/>
    <xf numFmtId="0" fontId="2" fillId="0" borderId="0">
      <alignment horizontal="center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horizontal="center"/>
    </xf>
    <xf numFmtId="0" fontId="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21" borderId="9" applyNumberFormat="0" applyAlignment="0" applyProtection="0"/>
    <xf numFmtId="0" fontId="21" fillId="22" borderId="9" applyNumberFormat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6" applyNumberFormat="0" applyFill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1">
    <xf numFmtId="0" fontId="0" fillId="0" borderId="0" xfId="0"/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166" fontId="3" fillId="0" borderId="0" xfId="1" applyNumberFormat="1" applyFont="1" applyFill="1" applyProtection="1">
      <protection locked="0"/>
    </xf>
    <xf numFmtId="49" fontId="3" fillId="0" borderId="0" xfId="1" applyNumberFormat="1" applyFont="1" applyProtection="1">
      <protection locked="0"/>
    </xf>
    <xf numFmtId="49" fontId="3" fillId="0" borderId="3" xfId="1" applyNumberFormat="1" applyFont="1" applyBorder="1" applyAlignment="1" applyProtection="1">
      <alignment horizontal="right"/>
      <protection locked="0"/>
    </xf>
    <xf numFmtId="0" fontId="6" fillId="0" borderId="3" xfId="3" applyFont="1" applyBorder="1" applyAlignment="1" applyProtection="1">
      <alignment horizontal="center"/>
      <protection locked="0"/>
    </xf>
    <xf numFmtId="0" fontId="6" fillId="0" borderId="3" xfId="3" applyFont="1" applyBorder="1" applyProtection="1">
      <protection locked="0"/>
    </xf>
    <xf numFmtId="0" fontId="3" fillId="0" borderId="3" xfId="1" applyFont="1" applyBorder="1" applyProtection="1">
      <protection locked="0"/>
    </xf>
    <xf numFmtId="166" fontId="3" fillId="0" borderId="3" xfId="1" applyNumberFormat="1" applyFont="1" applyFill="1" applyBorder="1" applyProtection="1">
      <protection locked="0"/>
    </xf>
    <xf numFmtId="4" fontId="3" fillId="0" borderId="3" xfId="1" applyNumberFormat="1" applyFont="1" applyBorder="1" applyAlignment="1" applyProtection="1">
      <alignment horizontal="right"/>
      <protection locked="0"/>
    </xf>
    <xf numFmtId="0" fontId="6" fillId="2" borderId="3" xfId="3" applyFont="1" applyFill="1" applyBorder="1" applyProtection="1">
      <protection locked="0"/>
    </xf>
    <xf numFmtId="0" fontId="6" fillId="3" borderId="3" xfId="3" applyFont="1" applyFill="1" applyBorder="1" applyAlignment="1" applyProtection="1">
      <alignment horizontal="center"/>
      <protection locked="0"/>
    </xf>
    <xf numFmtId="0" fontId="6" fillId="3" borderId="3" xfId="3" applyFont="1" applyFill="1" applyBorder="1" applyProtection="1">
      <protection locked="0"/>
    </xf>
    <xf numFmtId="0" fontId="3" fillId="3" borderId="3" xfId="1" applyFont="1" applyFill="1" applyBorder="1" applyProtection="1">
      <protection locked="0"/>
    </xf>
    <xf numFmtId="49" fontId="3" fillId="3" borderId="3" xfId="1" applyNumberFormat="1" applyFont="1" applyFill="1" applyBorder="1" applyAlignment="1" applyProtection="1">
      <alignment horizontal="right"/>
      <protection locked="0"/>
    </xf>
    <xf numFmtId="0" fontId="3" fillId="3" borderId="0" xfId="1" applyFont="1" applyFill="1" applyProtection="1">
      <protection locked="0"/>
    </xf>
    <xf numFmtId="166" fontId="3" fillId="3" borderId="3" xfId="1" applyNumberFormat="1" applyFont="1" applyFill="1" applyBorder="1" applyProtection="1">
      <protection locked="0"/>
    </xf>
    <xf numFmtId="0" fontId="3" fillId="0" borderId="3" xfId="5" applyFont="1" applyFill="1" applyBorder="1" applyProtection="1">
      <protection locked="0"/>
    </xf>
    <xf numFmtId="0" fontId="3" fillId="3" borderId="3" xfId="5" applyFont="1" applyFill="1" applyBorder="1" applyAlignment="1" applyProtection="1">
      <alignment wrapText="1"/>
      <protection locked="0"/>
    </xf>
    <xf numFmtId="0" fontId="3" fillId="3" borderId="3" xfId="5" applyFont="1" applyFill="1" applyBorder="1" applyProtection="1">
      <protection locked="0"/>
    </xf>
    <xf numFmtId="0" fontId="6" fillId="3" borderId="3" xfId="4" applyFont="1" applyFill="1" applyBorder="1" applyProtection="1"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4" fillId="0" borderId="3" xfId="1" applyFont="1" applyBorder="1" applyProtection="1">
      <protection locked="0"/>
    </xf>
    <xf numFmtId="3" fontId="4" fillId="0" borderId="3" xfId="1" applyNumberFormat="1" applyFont="1" applyBorder="1" applyAlignment="1" applyProtection="1">
      <alignment horizontal="center"/>
      <protection locked="0"/>
    </xf>
    <xf numFmtId="166" fontId="4" fillId="0" borderId="3" xfId="1" applyNumberFormat="1" applyFont="1" applyBorder="1" applyAlignment="1" applyProtection="1">
      <alignment horizontal="right"/>
      <protection locked="0"/>
    </xf>
    <xf numFmtId="4" fontId="4" fillId="0" borderId="3" xfId="1" applyNumberFormat="1" applyFont="1" applyFill="1" applyBorder="1" applyAlignment="1" applyProtection="1">
      <alignment horizontal="right"/>
      <protection locked="0"/>
    </xf>
    <xf numFmtId="4" fontId="4" fillId="0" borderId="3" xfId="1" applyNumberFormat="1" applyFont="1" applyBorder="1" applyAlignment="1" applyProtection="1">
      <alignment horizontal="right"/>
      <protection locked="0"/>
    </xf>
    <xf numFmtId="0" fontId="4" fillId="0" borderId="0" xfId="1" applyFont="1" applyProtection="1">
      <protection locked="0"/>
    </xf>
    <xf numFmtId="0" fontId="4" fillId="0" borderId="3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center"/>
      <protection locked="0"/>
    </xf>
    <xf numFmtId="166" fontId="3" fillId="0" borderId="3" xfId="1" applyNumberFormat="1" applyFont="1" applyFill="1" applyBorder="1" applyAlignment="1" applyProtection="1">
      <alignment horizontal="center"/>
      <protection locked="0"/>
    </xf>
    <xf numFmtId="49" fontId="3" fillId="0" borderId="3" xfId="1" applyNumberFormat="1" applyFont="1" applyBorder="1" applyAlignment="1" applyProtection="1">
      <alignment horizontal="center"/>
      <protection locked="0"/>
    </xf>
    <xf numFmtId="0" fontId="3" fillId="0" borderId="3" xfId="1" applyFont="1" applyBorder="1" applyAlignment="1" applyProtection="1">
      <alignment horizontal="left"/>
      <protection locked="0"/>
    </xf>
    <xf numFmtId="165" fontId="3" fillId="0" borderId="0" xfId="6" applyNumberFormat="1" applyFont="1" applyProtection="1">
      <protection locked="0"/>
    </xf>
    <xf numFmtId="165" fontId="3" fillId="0" borderId="0" xfId="7" applyNumberFormat="1" applyFont="1" applyProtection="1">
      <protection locked="0"/>
    </xf>
    <xf numFmtId="0" fontId="3" fillId="0" borderId="0" xfId="6" applyFont="1" applyProtection="1">
      <protection locked="0"/>
    </xf>
    <xf numFmtId="0" fontId="4" fillId="0" borderId="1" xfId="1" applyFont="1" applyFill="1" applyBorder="1" applyAlignment="1" applyProtection="1">
      <alignment horizontal="left"/>
      <protection locked="0"/>
    </xf>
    <xf numFmtId="49" fontId="3" fillId="0" borderId="3" xfId="1" applyNumberFormat="1" applyFont="1" applyBorder="1" applyProtection="1">
      <protection locked="0"/>
    </xf>
    <xf numFmtId="167" fontId="4" fillId="0" borderId="3" xfId="1" applyNumberFormat="1" applyFont="1" applyBorder="1" applyProtection="1">
      <protection locked="0"/>
    </xf>
    <xf numFmtId="37" fontId="4" fillId="0" borderId="3" xfId="1" applyNumberFormat="1" applyFont="1" applyBorder="1" applyProtection="1">
      <protection locked="0"/>
    </xf>
    <xf numFmtId="39" fontId="3" fillId="0" borderId="0" xfId="1" applyNumberFormat="1" applyFont="1" applyProtection="1"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37" fontId="3" fillId="0" borderId="0" xfId="1" applyNumberFormat="1" applyFont="1" applyBorder="1" applyProtection="1">
      <protection locked="0"/>
    </xf>
    <xf numFmtId="0" fontId="3" fillId="0" borderId="0" xfId="1" applyFont="1" applyBorder="1"/>
    <xf numFmtId="0" fontId="3" fillId="0" borderId="0" xfId="1" applyFont="1"/>
    <xf numFmtId="0" fontId="3" fillId="0" borderId="0" xfId="1" applyFont="1" applyAlignment="1">
      <alignment horizontal="center"/>
    </xf>
    <xf numFmtId="166" fontId="3" fillId="0" borderId="0" xfId="1" applyNumberFormat="1" applyFont="1" applyFill="1"/>
    <xf numFmtId="49" fontId="3" fillId="0" borderId="0" xfId="1" applyNumberFormat="1" applyFont="1"/>
    <xf numFmtId="37" fontId="3" fillId="0" borderId="0" xfId="1" applyNumberFormat="1" applyFont="1" applyBorder="1" applyProtection="1"/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164" fontId="4" fillId="0" borderId="3" xfId="224" applyNumberFormat="1" applyFont="1" applyBorder="1" applyAlignment="1" applyProtection="1">
      <alignment horizontal="right"/>
      <protection locked="0"/>
    </xf>
    <xf numFmtId="164" fontId="3" fillId="0" borderId="3" xfId="224" applyNumberFormat="1" applyFont="1" applyBorder="1" applyProtection="1">
      <protection locked="0"/>
    </xf>
    <xf numFmtId="0" fontId="4" fillId="29" borderId="19" xfId="1" applyFont="1" applyFill="1" applyBorder="1" applyAlignment="1" applyProtection="1">
      <alignment vertical="center"/>
      <protection locked="0"/>
    </xf>
    <xf numFmtId="166" fontId="4" fillId="29" borderId="20" xfId="2" applyNumberFormat="1" applyFont="1" applyFill="1" applyBorder="1" applyAlignment="1" applyProtection="1">
      <alignment horizontal="center" vertical="center" wrapText="1"/>
      <protection locked="0"/>
    </xf>
    <xf numFmtId="49" fontId="4" fillId="29" borderId="21" xfId="1" applyNumberFormat="1" applyFont="1" applyFill="1" applyBorder="1" applyAlignment="1" applyProtection="1">
      <alignment horizontal="center" vertical="center" wrapText="1"/>
      <protection locked="0"/>
    </xf>
    <xf numFmtId="0" fontId="4" fillId="29" borderId="22" xfId="1" applyFont="1" applyFill="1" applyBorder="1" applyAlignment="1" applyProtection="1">
      <alignment horizontal="center" vertical="center" wrapText="1"/>
      <protection locked="0"/>
    </xf>
    <xf numFmtId="0" fontId="6" fillId="0" borderId="3" xfId="4" applyFont="1" applyFill="1" applyBorder="1" applyAlignment="1" applyProtection="1">
      <alignment horizontal="center"/>
      <protection locked="0"/>
    </xf>
    <xf numFmtId="0" fontId="6" fillId="3" borderId="3" xfId="4" applyFont="1" applyFill="1" applyBorder="1" applyAlignment="1" applyProtection="1">
      <alignment horizontal="center"/>
      <protection locked="0"/>
    </xf>
    <xf numFmtId="0" fontId="4" fillId="29" borderId="17" xfId="1" applyFont="1" applyFill="1" applyBorder="1" applyAlignment="1" applyProtection="1">
      <alignment horizontal="center" vertical="center" wrapText="1"/>
      <protection locked="0"/>
    </xf>
    <xf numFmtId="166" fontId="4" fillId="29" borderId="19" xfId="2" applyNumberFormat="1" applyFont="1" applyFill="1" applyBorder="1" applyAlignment="1" applyProtection="1">
      <alignment horizontal="center" vertical="center" wrapText="1"/>
      <protection locked="0"/>
    </xf>
    <xf numFmtId="164" fontId="7" fillId="0" borderId="3" xfId="224" applyNumberFormat="1" applyFont="1" applyFill="1" applyBorder="1" applyAlignment="1" applyProtection="1">
      <alignment horizontal="right"/>
      <protection locked="0"/>
    </xf>
    <xf numFmtId="166" fontId="3" fillId="0" borderId="3" xfId="2" applyNumberFormat="1" applyFont="1" applyBorder="1" applyAlignment="1" applyProtection="1">
      <alignment horizontal="right"/>
      <protection locked="0"/>
    </xf>
    <xf numFmtId="166" fontId="3" fillId="0" borderId="0" xfId="2" applyNumberFormat="1" applyFont="1" applyAlignment="1" applyProtection="1">
      <alignment horizontal="right"/>
      <protection locked="0"/>
    </xf>
    <xf numFmtId="166" fontId="3" fillId="0" borderId="0" xfId="2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171" fontId="2" fillId="0" borderId="0" xfId="131" applyNumberFormat="1" applyFont="1" applyFill="1" applyBorder="1" applyAlignment="1">
      <alignment horizontal="right" vertical="top" wrapText="1"/>
    </xf>
    <xf numFmtId="171" fontId="2" fillId="0" borderId="0" xfId="131" applyNumberFormat="1" applyFont="1" applyFill="1" applyBorder="1" applyAlignment="1">
      <alignment horizontal="right" wrapText="1"/>
    </xf>
    <xf numFmtId="172" fontId="3" fillId="0" borderId="3" xfId="224" applyNumberFormat="1" applyFont="1" applyBorder="1" applyAlignment="1" applyProtection="1">
      <alignment horizontal="right"/>
      <protection locked="0"/>
    </xf>
    <xf numFmtId="172" fontId="3" fillId="0" borderId="3" xfId="1" applyNumberFormat="1" applyFont="1" applyBorder="1" applyAlignment="1" applyProtection="1">
      <alignment horizontal="right"/>
      <protection locked="0"/>
    </xf>
    <xf numFmtId="171" fontId="2" fillId="0" borderId="3" xfId="224" applyNumberFormat="1" applyFont="1" applyFill="1" applyBorder="1" applyAlignment="1" applyProtection="1">
      <alignment horizontal="right"/>
      <protection locked="0"/>
    </xf>
    <xf numFmtId="171" fontId="29" fillId="0" borderId="2" xfId="237" applyNumberFormat="1" applyFont="1" applyFill="1" applyBorder="1" applyAlignment="1" applyProtection="1">
      <alignment horizontal="right" vertical="center" wrapText="1"/>
      <protection locked="0"/>
    </xf>
    <xf numFmtId="171" fontId="29" fillId="0" borderId="2" xfId="227" applyNumberFormat="1" applyFont="1" applyFill="1" applyBorder="1" applyAlignment="1" applyProtection="1">
      <alignment horizontal="right" vertical="center" wrapText="1"/>
      <protection locked="0"/>
    </xf>
    <xf numFmtId="171" fontId="29" fillId="0" borderId="2" xfId="226" applyNumberFormat="1" applyFont="1" applyFill="1" applyBorder="1" applyAlignment="1" applyProtection="1">
      <alignment horizontal="right" vertical="center" wrapText="1"/>
      <protection locked="0"/>
    </xf>
    <xf numFmtId="171" fontId="29" fillId="0" borderId="2" xfId="228" applyNumberFormat="1" applyFont="1" applyFill="1" applyBorder="1" applyAlignment="1" applyProtection="1">
      <alignment horizontal="right" vertical="center" wrapText="1"/>
      <protection locked="0"/>
    </xf>
    <xf numFmtId="171" fontId="29" fillId="0" borderId="2" xfId="229" applyNumberFormat="1" applyFont="1" applyFill="1" applyBorder="1" applyAlignment="1" applyProtection="1">
      <alignment horizontal="right" vertical="center" wrapText="1"/>
      <protection locked="0"/>
    </xf>
    <xf numFmtId="171" fontId="29" fillId="0" borderId="2" xfId="230" applyNumberFormat="1" applyFont="1" applyFill="1" applyBorder="1" applyAlignment="1" applyProtection="1">
      <alignment horizontal="right" vertical="center" wrapText="1"/>
      <protection locked="0"/>
    </xf>
    <xf numFmtId="171" fontId="29" fillId="0" borderId="2" xfId="231" applyNumberFormat="1" applyFont="1" applyFill="1" applyBorder="1" applyAlignment="1" applyProtection="1">
      <alignment horizontal="right" vertical="center" wrapText="1"/>
      <protection locked="0"/>
    </xf>
    <xf numFmtId="171" fontId="29" fillId="0" borderId="2" xfId="233" applyNumberFormat="1" applyFont="1" applyFill="1" applyBorder="1" applyAlignment="1" applyProtection="1">
      <alignment horizontal="right" vertical="center" wrapText="1"/>
      <protection locked="0"/>
    </xf>
    <xf numFmtId="171" fontId="29" fillId="0" borderId="2" xfId="234" applyNumberFormat="1" applyFont="1" applyFill="1" applyBorder="1" applyAlignment="1" applyProtection="1">
      <alignment horizontal="right" vertical="center" wrapText="1"/>
      <protection locked="0"/>
    </xf>
    <xf numFmtId="171" fontId="29" fillId="0" borderId="2" xfId="235" applyNumberFormat="1" applyFont="1" applyFill="1" applyBorder="1" applyAlignment="1" applyProtection="1">
      <alignment horizontal="right" vertical="center" wrapText="1"/>
      <protection locked="0"/>
    </xf>
    <xf numFmtId="171" fontId="29" fillId="0" borderId="2" xfId="236" applyNumberFormat="1" applyFont="1" applyFill="1" applyBorder="1" applyAlignment="1" applyProtection="1">
      <alignment horizontal="right" vertical="center" wrapText="1"/>
      <protection locked="0"/>
    </xf>
    <xf numFmtId="0" fontId="4" fillId="30" borderId="3" xfId="1" applyFont="1" applyFill="1" applyBorder="1" applyAlignment="1" applyProtection="1">
      <alignment horizontal="center"/>
      <protection locked="0"/>
    </xf>
    <xf numFmtId="0" fontId="3" fillId="30" borderId="3" xfId="1" applyFont="1" applyFill="1" applyBorder="1" applyProtection="1">
      <protection locked="0"/>
    </xf>
    <xf numFmtId="0" fontId="3" fillId="30" borderId="3" xfId="1" applyFont="1" applyFill="1" applyBorder="1" applyAlignment="1" applyProtection="1">
      <alignment horizontal="center"/>
      <protection locked="0"/>
    </xf>
    <xf numFmtId="166" fontId="3" fillId="30" borderId="3" xfId="2" applyNumberFormat="1" applyFont="1" applyFill="1" applyBorder="1" applyAlignment="1" applyProtection="1">
      <alignment horizontal="right"/>
      <protection locked="0"/>
    </xf>
    <xf numFmtId="166" fontId="3" fillId="30" borderId="3" xfId="1" applyNumberFormat="1" applyFont="1" applyFill="1" applyBorder="1" applyAlignment="1" applyProtection="1">
      <alignment horizontal="center"/>
      <protection locked="0"/>
    </xf>
    <xf numFmtId="49" fontId="3" fillId="30" borderId="3" xfId="1" applyNumberFormat="1" applyFont="1" applyFill="1" applyBorder="1" applyAlignment="1" applyProtection="1">
      <alignment horizontal="center"/>
      <protection locked="0"/>
    </xf>
    <xf numFmtId="39" fontId="4" fillId="30" borderId="3" xfId="1" applyNumberFormat="1" applyFont="1" applyFill="1" applyBorder="1" applyAlignment="1" applyProtection="1">
      <alignment horizontal="right"/>
      <protection locked="0"/>
    </xf>
    <xf numFmtId="0" fontId="4" fillId="29" borderId="18" xfId="1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/>
      <protection locked="0"/>
    </xf>
    <xf numFmtId="49" fontId="30" fillId="3" borderId="0" xfId="0" applyNumberFormat="1" applyFont="1" applyFill="1" applyAlignment="1">
      <alignment horizontal="left"/>
    </xf>
    <xf numFmtId="0" fontId="4" fillId="29" borderId="18" xfId="1" applyFont="1" applyFill="1" applyBorder="1" applyAlignment="1" applyProtection="1">
      <alignment horizontal="center" vertical="center" wrapText="1"/>
      <protection locked="0"/>
    </xf>
    <xf numFmtId="0" fontId="4" fillId="29" borderId="21" xfId="1" applyFont="1" applyFill="1" applyBorder="1" applyAlignment="1" applyProtection="1">
      <alignment horizontal="center" vertical="center" wrapText="1"/>
      <protection locked="0"/>
    </xf>
    <xf numFmtId="49" fontId="31" fillId="0" borderId="2" xfId="1" applyNumberFormat="1" applyFont="1" applyBorder="1" applyAlignment="1" applyProtection="1">
      <alignment horizontal="right"/>
      <protection locked="0"/>
    </xf>
    <xf numFmtId="172" fontId="31" fillId="0" borderId="2" xfId="224" applyNumberFormat="1" applyFont="1" applyBorder="1" applyAlignment="1" applyProtection="1">
      <alignment horizontal="right"/>
      <protection locked="0"/>
    </xf>
    <xf numFmtId="0" fontId="32" fillId="0" borderId="3" xfId="3" applyFont="1" applyBorder="1" applyAlignment="1" applyProtection="1">
      <alignment horizontal="center"/>
      <protection locked="0"/>
    </xf>
    <xf numFmtId="0" fontId="32" fillId="0" borderId="3" xfId="3" applyFont="1" applyBorder="1" applyProtection="1">
      <protection locked="0"/>
    </xf>
    <xf numFmtId="0" fontId="32" fillId="0" borderId="3" xfId="4" applyFont="1" applyFill="1" applyBorder="1" applyAlignment="1" applyProtection="1">
      <alignment horizontal="center"/>
      <protection locked="0"/>
    </xf>
    <xf numFmtId="49" fontId="31" fillId="0" borderId="3" xfId="1" applyNumberFormat="1" applyFont="1" applyBorder="1" applyAlignment="1" applyProtection="1">
      <alignment horizontal="right"/>
      <protection locked="0"/>
    </xf>
    <xf numFmtId="172" fontId="31" fillId="0" borderId="3" xfId="224" applyNumberFormat="1" applyFont="1" applyBorder="1" applyAlignment="1" applyProtection="1">
      <alignment horizontal="right"/>
      <protection locked="0"/>
    </xf>
    <xf numFmtId="0" fontId="32" fillId="2" borderId="3" xfId="3" applyFont="1" applyFill="1" applyBorder="1" applyProtection="1">
      <protection locked="0"/>
    </xf>
    <xf numFmtId="172" fontId="31" fillId="0" borderId="3" xfId="1" applyNumberFormat="1" applyFont="1" applyBorder="1" applyAlignment="1" applyProtection="1">
      <alignment horizontal="right"/>
      <protection locked="0"/>
    </xf>
    <xf numFmtId="0" fontId="32" fillId="3" borderId="3" xfId="3" applyFont="1" applyFill="1" applyBorder="1" applyProtection="1">
      <protection locked="0"/>
    </xf>
    <xf numFmtId="49" fontId="31" fillId="3" borderId="3" xfId="1" applyNumberFormat="1" applyFont="1" applyFill="1" applyBorder="1" applyAlignment="1" applyProtection="1">
      <alignment horizontal="right"/>
      <protection locked="0"/>
    </xf>
    <xf numFmtId="0" fontId="31" fillId="0" borderId="3" xfId="5" applyFont="1" applyFill="1" applyBorder="1" applyProtection="1">
      <protection locked="0"/>
    </xf>
    <xf numFmtId="0" fontId="31" fillId="3" borderId="3" xfId="5" applyFont="1" applyFill="1" applyBorder="1" applyAlignment="1" applyProtection="1">
      <alignment wrapText="1"/>
      <protection locked="0"/>
    </xf>
    <xf numFmtId="0" fontId="31" fillId="3" borderId="3" xfId="5" applyFont="1" applyFill="1" applyBorder="1" applyProtection="1">
      <protection locked="0"/>
    </xf>
    <xf numFmtId="0" fontId="32" fillId="3" borderId="3" xfId="4" applyFont="1" applyFill="1" applyBorder="1" applyAlignment="1" applyProtection="1">
      <alignment horizontal="center"/>
      <protection locked="0"/>
    </xf>
    <xf numFmtId="0" fontId="33" fillId="3" borderId="3" xfId="4" applyFont="1" applyFill="1" applyBorder="1" applyAlignment="1" applyProtection="1">
      <alignment horizontal="center"/>
      <protection locked="0"/>
    </xf>
    <xf numFmtId="0" fontId="33" fillId="3" borderId="3" xfId="3" applyFont="1" applyFill="1" applyBorder="1" applyAlignment="1" applyProtection="1">
      <alignment horizontal="right"/>
      <protection locked="0"/>
    </xf>
    <xf numFmtId="4" fontId="31" fillId="0" borderId="3" xfId="1" applyNumberFormat="1" applyFont="1" applyBorder="1" applyAlignment="1" applyProtection="1">
      <alignment horizontal="right"/>
      <protection locked="0"/>
    </xf>
    <xf numFmtId="166" fontId="31" fillId="0" borderId="24" xfId="1" applyNumberFormat="1" applyFont="1" applyFill="1" applyBorder="1" applyProtection="1">
      <protection locked="0"/>
    </xf>
    <xf numFmtId="166" fontId="31" fillId="0" borderId="23" xfId="1" applyNumberFormat="1" applyFont="1" applyFill="1" applyBorder="1" applyProtection="1">
      <protection locked="0"/>
    </xf>
    <xf numFmtId="166" fontId="31" fillId="3" borderId="23" xfId="1" applyNumberFormat="1" applyFont="1" applyFill="1" applyBorder="1" applyProtection="1">
      <protection locked="0"/>
    </xf>
    <xf numFmtId="166" fontId="4" fillId="29" borderId="25" xfId="2" applyNumberFormat="1" applyFont="1" applyFill="1" applyBorder="1" applyAlignment="1" applyProtection="1">
      <alignment horizontal="center" vertical="center" wrapText="1"/>
      <protection locked="0"/>
    </xf>
    <xf numFmtId="0" fontId="32" fillId="0" borderId="26" xfId="3" applyFont="1" applyBorder="1" applyAlignment="1" applyProtection="1">
      <alignment horizontal="center"/>
      <protection locked="0"/>
    </xf>
    <xf numFmtId="0" fontId="32" fillId="3" borderId="26" xfId="3" applyFont="1" applyFill="1" applyBorder="1" applyAlignment="1" applyProtection="1">
      <alignment horizontal="center"/>
      <protection locked="0"/>
    </xf>
    <xf numFmtId="171" fontId="31" fillId="0" borderId="27" xfId="236" applyNumberFormat="1" applyFont="1" applyFill="1" applyBorder="1" applyAlignment="1" applyProtection="1">
      <alignment horizontal="right" vertical="center" wrapText="1"/>
      <protection locked="0"/>
    </xf>
    <xf numFmtId="0" fontId="31" fillId="3" borderId="0" xfId="1" applyFont="1" applyFill="1" applyBorder="1" applyProtection="1">
      <protection locked="0"/>
    </xf>
    <xf numFmtId="0" fontId="32" fillId="3" borderId="28" xfId="3" applyFont="1" applyFill="1" applyBorder="1" applyAlignment="1" applyProtection="1">
      <alignment horizontal="center"/>
      <protection locked="0"/>
    </xf>
    <xf numFmtId="0" fontId="32" fillId="3" borderId="29" xfId="4" applyFont="1" applyFill="1" applyBorder="1" applyProtection="1">
      <protection locked="0"/>
    </xf>
    <xf numFmtId="164" fontId="31" fillId="0" borderId="30" xfId="224" applyNumberFormat="1" applyFont="1" applyFill="1" applyBorder="1" applyAlignment="1" applyProtection="1">
      <alignment horizontal="right"/>
      <protection locked="0"/>
    </xf>
    <xf numFmtId="4" fontId="31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33" fillId="3" borderId="3" xfId="4" applyFont="1" applyFill="1" applyBorder="1" applyAlignment="1" applyProtection="1">
      <protection locked="0"/>
    </xf>
    <xf numFmtId="0" fontId="32" fillId="3" borderId="29" xfId="3" applyFont="1" applyFill="1" applyBorder="1" applyAlignment="1" applyProtection="1">
      <alignment horizontal="right"/>
      <protection locked="0"/>
    </xf>
    <xf numFmtId="0" fontId="33" fillId="3" borderId="29" xfId="4" applyFont="1" applyFill="1" applyBorder="1" applyProtection="1">
      <protection locked="0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31" borderId="18" xfId="1" applyFont="1" applyFill="1" applyBorder="1" applyAlignment="1" applyProtection="1">
      <alignment horizontal="center" vertical="center"/>
      <protection locked="0"/>
    </xf>
    <xf numFmtId="0" fontId="4" fillId="31" borderId="17" xfId="1" applyFont="1" applyFill="1" applyBorder="1" applyAlignment="1" applyProtection="1">
      <alignment horizontal="center" vertical="center" wrapText="1"/>
      <protection locked="0"/>
    </xf>
    <xf numFmtId="0" fontId="4" fillId="31" borderId="18" xfId="1" applyFont="1" applyFill="1" applyBorder="1" applyAlignment="1" applyProtection="1">
      <alignment horizontal="center" vertical="center" wrapText="1"/>
      <protection locked="0"/>
    </xf>
    <xf numFmtId="0" fontId="4" fillId="31" borderId="19" xfId="1" applyFont="1" applyFill="1" applyBorder="1" applyAlignment="1" applyProtection="1">
      <alignment horizontal="center" vertical="center" wrapText="1"/>
      <protection locked="0"/>
    </xf>
    <xf numFmtId="0" fontId="32" fillId="0" borderId="2" xfId="4" applyFont="1" applyFill="1" applyBorder="1" applyAlignment="1" applyProtection="1">
      <alignment horizontal="center"/>
      <protection locked="0"/>
    </xf>
    <xf numFmtId="0" fontId="32" fillId="3" borderId="2" xfId="4" applyFont="1" applyFill="1" applyBorder="1" applyAlignment="1" applyProtection="1">
      <alignment horizontal="center"/>
      <protection locked="0"/>
    </xf>
    <xf numFmtId="0" fontId="33" fillId="31" borderId="3" xfId="3" applyFont="1" applyFill="1" applyBorder="1" applyAlignment="1" applyProtection="1">
      <alignment horizontal="right"/>
      <protection locked="0"/>
    </xf>
    <xf numFmtId="0" fontId="33" fillId="31" borderId="3" xfId="4" applyFont="1" applyFill="1" applyBorder="1" applyAlignment="1" applyProtection="1">
      <alignment horizontal="center"/>
      <protection locked="0"/>
    </xf>
    <xf numFmtId="49" fontId="4" fillId="31" borderId="21" xfId="1" applyNumberFormat="1" applyFont="1" applyFill="1" applyBorder="1" applyAlignment="1" applyProtection="1">
      <alignment horizontal="center" vertical="center" wrapText="1"/>
      <protection locked="0"/>
    </xf>
    <xf numFmtId="0" fontId="4" fillId="31" borderId="22" xfId="1" applyFont="1" applyFill="1" applyBorder="1" applyAlignment="1" applyProtection="1">
      <alignment horizontal="center" vertical="center" wrapText="1"/>
      <protection locked="0"/>
    </xf>
    <xf numFmtId="166" fontId="4" fillId="31" borderId="17" xfId="2" applyNumberFormat="1" applyFont="1" applyFill="1" applyBorder="1" applyAlignment="1" applyProtection="1">
      <alignment horizontal="center" vertical="center" wrapText="1"/>
      <protection locked="0"/>
    </xf>
    <xf numFmtId="49" fontId="31" fillId="0" borderId="2" xfId="1" applyNumberFormat="1" applyFont="1" applyBorder="1" applyAlignment="1" applyProtection="1">
      <alignment horizontal="center"/>
      <protection locked="0"/>
    </xf>
    <xf numFmtId="49" fontId="31" fillId="0" borderId="3" xfId="1" applyNumberFormat="1" applyFont="1" applyBorder="1" applyAlignment="1" applyProtection="1">
      <alignment horizontal="center"/>
      <protection locked="0"/>
    </xf>
    <xf numFmtId="49" fontId="31" fillId="3" borderId="3" xfId="1" applyNumberFormat="1" applyFont="1" applyFill="1" applyBorder="1" applyAlignment="1" applyProtection="1">
      <alignment horizontal="center"/>
      <protection locked="0"/>
    </xf>
    <xf numFmtId="49" fontId="3" fillId="0" borderId="0" xfId="1" applyNumberFormat="1" applyFont="1" applyAlignment="1">
      <alignment horizontal="center"/>
    </xf>
    <xf numFmtId="0" fontId="32" fillId="3" borderId="34" xfId="3" applyFont="1" applyFill="1" applyBorder="1" applyAlignment="1" applyProtection="1">
      <alignment horizontal="center"/>
      <protection locked="0"/>
    </xf>
    <xf numFmtId="0" fontId="33" fillId="3" borderId="35" xfId="4" applyFont="1" applyFill="1" applyBorder="1" applyAlignment="1" applyProtection="1">
      <alignment horizontal="center"/>
      <protection locked="0"/>
    </xf>
    <xf numFmtId="0" fontId="33" fillId="3" borderId="36" xfId="4" applyFont="1" applyFill="1" applyBorder="1" applyAlignment="1" applyProtection="1">
      <alignment horizontal="center"/>
      <protection locked="0"/>
    </xf>
    <xf numFmtId="171" fontId="31" fillId="0" borderId="37" xfId="236" applyNumberFormat="1" applyFont="1" applyFill="1" applyBorder="1" applyAlignment="1" applyProtection="1">
      <alignment horizontal="right" vertical="center" wrapText="1"/>
      <protection locked="0"/>
    </xf>
    <xf numFmtId="49" fontId="31" fillId="3" borderId="35" xfId="1" applyNumberFormat="1" applyFont="1" applyFill="1" applyBorder="1" applyAlignment="1" applyProtection="1">
      <alignment horizontal="center"/>
      <protection locked="0"/>
    </xf>
    <xf numFmtId="172" fontId="31" fillId="0" borderId="35" xfId="1" applyNumberFormat="1" applyFont="1" applyBorder="1" applyAlignment="1" applyProtection="1">
      <alignment horizontal="right"/>
      <protection locked="0"/>
    </xf>
    <xf numFmtId="0" fontId="32" fillId="31" borderId="3" xfId="3" applyFont="1" applyFill="1" applyBorder="1" applyAlignment="1" applyProtection="1">
      <alignment horizontal="center"/>
      <protection locked="0"/>
    </xf>
    <xf numFmtId="171" fontId="31" fillId="31" borderId="3" xfId="236" applyNumberFormat="1" applyFont="1" applyFill="1" applyBorder="1" applyAlignment="1" applyProtection="1">
      <alignment horizontal="right" vertical="center" wrapText="1"/>
      <protection locked="0"/>
    </xf>
    <xf numFmtId="0" fontId="32" fillId="3" borderId="3" xfId="3" applyFont="1" applyFill="1" applyBorder="1" applyAlignment="1" applyProtection="1">
      <alignment horizontal="center"/>
      <protection locked="0"/>
    </xf>
    <xf numFmtId="0" fontId="32" fillId="3" borderId="3" xfId="4" applyFont="1" applyFill="1" applyBorder="1" applyProtection="1">
      <protection locked="0"/>
    </xf>
    <xf numFmtId="164" fontId="31" fillId="0" borderId="3" xfId="224" applyNumberFormat="1" applyFont="1" applyFill="1" applyBorder="1" applyAlignment="1" applyProtection="1">
      <alignment horizontal="right"/>
      <protection locked="0"/>
    </xf>
    <xf numFmtId="49" fontId="36" fillId="31" borderId="3" xfId="1" applyNumberFormat="1" applyFont="1" applyFill="1" applyBorder="1" applyAlignment="1" applyProtection="1">
      <alignment horizontal="center"/>
      <protection locked="0"/>
    </xf>
    <xf numFmtId="172" fontId="31" fillId="31" borderId="3" xfId="1" applyNumberFormat="1" applyFont="1" applyFill="1" applyBorder="1" applyAlignment="1" applyProtection="1">
      <alignment horizontal="right"/>
      <protection locked="0"/>
    </xf>
    <xf numFmtId="0" fontId="3" fillId="0" borderId="0" xfId="1" applyFont="1" applyAlignment="1">
      <alignment horizontal="center"/>
    </xf>
    <xf numFmtId="0" fontId="31" fillId="0" borderId="3" xfId="4" applyFont="1" applyFill="1" applyBorder="1" applyAlignment="1" applyProtection="1">
      <alignment horizontal="center"/>
      <protection locked="0"/>
    </xf>
    <xf numFmtId="0" fontId="31" fillId="0" borderId="2" xfId="4" applyFont="1" applyFill="1" applyBorder="1" applyAlignment="1" applyProtection="1">
      <alignment horizontal="center"/>
      <protection locked="0"/>
    </xf>
    <xf numFmtId="0" fontId="31" fillId="3" borderId="3" xfId="4" applyFont="1" applyFill="1" applyBorder="1" applyAlignment="1" applyProtection="1">
      <alignment horizontal="center"/>
      <protection locked="0"/>
    </xf>
    <xf numFmtId="0" fontId="31" fillId="3" borderId="2" xfId="4" applyFont="1" applyFill="1" applyBorder="1" applyAlignment="1" applyProtection="1">
      <alignment horizontal="center"/>
      <protection locked="0"/>
    </xf>
    <xf numFmtId="0" fontId="36" fillId="3" borderId="35" xfId="4" applyFont="1" applyFill="1" applyBorder="1" applyAlignment="1" applyProtection="1">
      <alignment horizontal="center"/>
      <protection locked="0"/>
    </xf>
    <xf numFmtId="0" fontId="36" fillId="3" borderId="36" xfId="4" applyFont="1" applyFill="1" applyBorder="1" applyAlignment="1" applyProtection="1">
      <alignment horizontal="center"/>
      <protection locked="0"/>
    </xf>
    <xf numFmtId="0" fontId="3" fillId="0" borderId="0" xfId="1" applyFont="1" applyFill="1" applyProtection="1">
      <protection locked="0"/>
    </xf>
    <xf numFmtId="0" fontId="39" fillId="0" borderId="0" xfId="1" applyFont="1" applyBorder="1" applyAlignment="1">
      <alignment wrapText="1"/>
    </xf>
    <xf numFmtId="0" fontId="36" fillId="31" borderId="3" xfId="1" applyFont="1" applyFill="1" applyBorder="1" applyAlignment="1">
      <alignment horizontal="center" wrapText="1"/>
    </xf>
    <xf numFmtId="0" fontId="3" fillId="31" borderId="3" xfId="1" applyFont="1" applyFill="1" applyBorder="1"/>
    <xf numFmtId="0" fontId="3" fillId="31" borderId="3" xfId="1" applyFont="1" applyFill="1" applyBorder="1" applyAlignment="1">
      <alignment horizontal="center"/>
    </xf>
    <xf numFmtId="166" fontId="3" fillId="31" borderId="3" xfId="2" applyNumberFormat="1" applyFont="1" applyFill="1" applyBorder="1" applyAlignment="1">
      <alignment horizontal="right"/>
    </xf>
    <xf numFmtId="49" fontId="3" fillId="31" borderId="3" xfId="1" applyNumberFormat="1" applyFont="1" applyFill="1" applyBorder="1" applyAlignment="1">
      <alignment horizontal="center"/>
    </xf>
    <xf numFmtId="0" fontId="37" fillId="0" borderId="3" xfId="3" applyFont="1" applyFill="1" applyBorder="1" applyAlignment="1" applyProtection="1">
      <alignment wrapText="1"/>
      <protection locked="0"/>
    </xf>
    <xf numFmtId="0" fontId="33" fillId="0" borderId="3" xfId="3" applyFont="1" applyFill="1" applyBorder="1" applyAlignment="1" applyProtection="1">
      <alignment horizontal="right"/>
      <protection locked="0"/>
    </xf>
    <xf numFmtId="0" fontId="33" fillId="0" borderId="3" xfId="4" applyFont="1" applyFill="1" applyBorder="1" applyAlignment="1" applyProtection="1">
      <alignment horizontal="center"/>
      <protection locked="0"/>
    </xf>
    <xf numFmtId="171" fontId="31" fillId="0" borderId="3" xfId="236" applyNumberFormat="1" applyFont="1" applyFill="1" applyBorder="1" applyAlignment="1" applyProtection="1">
      <alignment horizontal="right" vertical="center" wrapText="1"/>
      <protection locked="0"/>
    </xf>
    <xf numFmtId="49" fontId="36" fillId="0" borderId="3" xfId="1" applyNumberFormat="1" applyFont="1" applyFill="1" applyBorder="1" applyAlignment="1" applyProtection="1">
      <alignment horizontal="center"/>
      <protection locked="0"/>
    </xf>
    <xf numFmtId="172" fontId="31" fillId="0" borderId="3" xfId="1" applyNumberFormat="1" applyFont="1" applyFill="1" applyBorder="1" applyAlignment="1" applyProtection="1">
      <alignment horizontal="right"/>
      <protection locked="0"/>
    </xf>
    <xf numFmtId="0" fontId="38" fillId="0" borderId="3" xfId="3" applyFont="1" applyFill="1" applyBorder="1" applyAlignment="1" applyProtection="1">
      <alignment wrapText="1"/>
      <protection locked="0"/>
    </xf>
    <xf numFmtId="0" fontId="39" fillId="0" borderId="3" xfId="1" applyFont="1" applyBorder="1" applyAlignment="1">
      <alignment wrapText="1"/>
    </xf>
    <xf numFmtId="0" fontId="3" fillId="0" borderId="3" xfId="1" applyFont="1" applyBorder="1"/>
    <xf numFmtId="0" fontId="3" fillId="0" borderId="3" xfId="1" applyFont="1" applyBorder="1" applyAlignment="1">
      <alignment horizontal="center"/>
    </xf>
    <xf numFmtId="166" fontId="3" fillId="0" borderId="3" xfId="2" applyNumberFormat="1" applyFont="1" applyBorder="1" applyAlignment="1">
      <alignment horizontal="right"/>
    </xf>
    <xf numFmtId="49" fontId="3" fillId="0" borderId="3" xfId="1" applyNumberFormat="1" applyFont="1" applyBorder="1" applyAlignment="1">
      <alignment horizontal="center"/>
    </xf>
    <xf numFmtId="9" fontId="3" fillId="0" borderId="0" xfId="238" applyFont="1" applyProtection="1">
      <protection locked="0"/>
    </xf>
    <xf numFmtId="164" fontId="3" fillId="0" borderId="0" xfId="1" applyNumberFormat="1" applyFont="1" applyProtection="1">
      <protection locked="0"/>
    </xf>
    <xf numFmtId="0" fontId="40" fillId="0" borderId="3" xfId="1" applyFont="1" applyBorder="1" applyAlignment="1">
      <alignment horizontal="center" wrapText="1"/>
    </xf>
    <xf numFmtId="37" fontId="4" fillId="0" borderId="3" xfId="1" applyNumberFormat="1" applyFont="1" applyBorder="1" applyProtection="1"/>
    <xf numFmtId="0" fontId="40" fillId="0" borderId="3" xfId="1" applyFont="1" applyBorder="1" applyAlignment="1">
      <alignment horizontal="left" wrapText="1"/>
    </xf>
    <xf numFmtId="0" fontId="36" fillId="31" borderId="3" xfId="4" applyFont="1" applyFill="1" applyBorder="1" applyAlignment="1" applyProtection="1">
      <alignment horizontal="center"/>
      <protection locked="0"/>
    </xf>
    <xf numFmtId="49" fontId="42" fillId="31" borderId="3" xfId="1" applyNumberFormat="1" applyFont="1" applyFill="1" applyBorder="1" applyAlignment="1" applyProtection="1">
      <alignment horizontal="center"/>
      <protection locked="0"/>
    </xf>
    <xf numFmtId="167" fontId="7" fillId="0" borderId="3" xfId="1" applyNumberFormat="1" applyFont="1" applyFill="1" applyBorder="1" applyAlignment="1" applyProtection="1">
      <alignment horizontal="right"/>
      <protection locked="0"/>
    </xf>
    <xf numFmtId="39" fontId="3" fillId="0" borderId="3" xfId="1" applyNumberFormat="1" applyFont="1" applyBorder="1" applyProtection="1"/>
    <xf numFmtId="39" fontId="4" fillId="0" borderId="3" xfId="1" applyNumberFormat="1" applyFont="1" applyBorder="1" applyProtection="1"/>
    <xf numFmtId="39" fontId="41" fillId="31" borderId="3" xfId="1" applyNumberFormat="1" applyFont="1" applyFill="1" applyBorder="1" applyProtection="1"/>
    <xf numFmtId="167" fontId="36" fillId="31" borderId="3" xfId="1" applyNumberFormat="1" applyFont="1" applyFill="1" applyBorder="1" applyAlignment="1" applyProtection="1">
      <alignment horizontal="right"/>
      <protection locked="0"/>
    </xf>
    <xf numFmtId="167" fontId="31" fillId="0" borderId="2" xfId="224" applyNumberFormat="1" applyFont="1" applyBorder="1" applyAlignment="1" applyProtection="1">
      <alignment horizontal="right"/>
      <protection locked="0"/>
    </xf>
    <xf numFmtId="167" fontId="31" fillId="0" borderId="3" xfId="224" applyNumberFormat="1" applyFont="1" applyBorder="1" applyAlignment="1" applyProtection="1">
      <alignment horizontal="right"/>
      <protection locked="0"/>
    </xf>
    <xf numFmtId="167" fontId="31" fillId="0" borderId="3" xfId="1" applyNumberFormat="1" applyFont="1" applyBorder="1" applyAlignment="1" applyProtection="1">
      <alignment horizontal="right"/>
      <protection locked="0"/>
    </xf>
    <xf numFmtId="0" fontId="43" fillId="0" borderId="38" xfId="0" applyFont="1" applyBorder="1"/>
    <xf numFmtId="0" fontId="43" fillId="0" borderId="0" xfId="0" applyFont="1"/>
    <xf numFmtId="0" fontId="43" fillId="0" borderId="40" xfId="0" applyFont="1" applyBorder="1"/>
    <xf numFmtId="0" fontId="43" fillId="0" borderId="41" xfId="0" applyFont="1" applyBorder="1"/>
    <xf numFmtId="0" fontId="43" fillId="0" borderId="42" xfId="0" applyFont="1" applyBorder="1"/>
    <xf numFmtId="0" fontId="43" fillId="0" borderId="0" xfId="0" applyFont="1" applyBorder="1"/>
    <xf numFmtId="0" fontId="43" fillId="0" borderId="41" xfId="0" applyFont="1" applyBorder="1" applyAlignment="1"/>
    <xf numFmtId="0" fontId="43" fillId="0" borderId="0" xfId="0" applyFont="1" applyFill="1"/>
    <xf numFmtId="0" fontId="43" fillId="0" borderId="32" xfId="0" applyFont="1" applyBorder="1"/>
    <xf numFmtId="0" fontId="43" fillId="0" borderId="33" xfId="0" applyFont="1" applyBorder="1"/>
    <xf numFmtId="0" fontId="43" fillId="0" borderId="0" xfId="0" applyFont="1" applyAlignment="1">
      <alignment horizontal="center"/>
    </xf>
    <xf numFmtId="0" fontId="43" fillId="0" borderId="49" xfId="0" applyFont="1" applyBorder="1"/>
    <xf numFmtId="0" fontId="43" fillId="0" borderId="43" xfId="0" applyFont="1" applyBorder="1" applyAlignment="1">
      <alignment horizontal="center"/>
    </xf>
    <xf numFmtId="0" fontId="43" fillId="0" borderId="43" xfId="0" applyFont="1" applyBorder="1"/>
    <xf numFmtId="0" fontId="43" fillId="0" borderId="0" xfId="0" applyFont="1" applyAlignment="1"/>
    <xf numFmtId="0" fontId="43" fillId="0" borderId="44" xfId="0" applyFont="1" applyBorder="1"/>
    <xf numFmtId="0" fontId="43" fillId="0" borderId="44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0" xfId="0" applyFont="1"/>
    <xf numFmtId="0" fontId="44" fillId="0" borderId="40" xfId="0" applyFont="1" applyBorder="1"/>
    <xf numFmtId="0" fontId="44" fillId="0" borderId="33" xfId="0" applyFont="1" applyBorder="1"/>
    <xf numFmtId="0" fontId="44" fillId="0" borderId="0" xfId="0" applyFont="1" applyBorder="1"/>
    <xf numFmtId="0" fontId="44" fillId="0" borderId="0" xfId="0" applyFont="1" applyBorder="1" applyAlignment="1"/>
    <xf numFmtId="0" fontId="44" fillId="0" borderId="43" xfId="0" applyFont="1" applyBorder="1" applyAlignment="1"/>
    <xf numFmtId="173" fontId="47" fillId="0" borderId="44" xfId="0" applyNumberFormat="1" applyFont="1" applyBorder="1" applyAlignment="1">
      <alignment horizontal="center" vertical="center"/>
    </xf>
    <xf numFmtId="49" fontId="48" fillId="31" borderId="50" xfId="1" applyNumberFormat="1" applyFont="1" applyFill="1" applyBorder="1" applyAlignment="1" applyProtection="1">
      <alignment horizontal="center" vertical="center" wrapText="1"/>
      <protection locked="0"/>
    </xf>
    <xf numFmtId="0" fontId="48" fillId="31" borderId="51" xfId="1" applyFont="1" applyFill="1" applyBorder="1" applyAlignment="1" applyProtection="1">
      <alignment horizontal="center" vertical="center" wrapText="1"/>
      <protection locked="0"/>
    </xf>
    <xf numFmtId="0" fontId="49" fillId="0" borderId="24" xfId="0" applyFont="1" applyFill="1" applyBorder="1" applyAlignment="1">
      <alignment vertical="center"/>
    </xf>
    <xf numFmtId="0" fontId="31" fillId="0" borderId="45" xfId="0" applyFont="1" applyFill="1" applyBorder="1" applyAlignment="1">
      <alignment horizontal="center" vertical="center"/>
    </xf>
    <xf numFmtId="174" fontId="49" fillId="0" borderId="45" xfId="0" applyNumberFormat="1" applyFont="1" applyFill="1" applyBorder="1" applyAlignment="1">
      <alignment horizontal="center" vertical="center"/>
    </xf>
    <xf numFmtId="174" fontId="31" fillId="0" borderId="45" xfId="0" applyNumberFormat="1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 vertical="center"/>
    </xf>
    <xf numFmtId="174" fontId="49" fillId="0" borderId="27" xfId="0" applyNumberFormat="1" applyFont="1" applyFill="1" applyBorder="1" applyAlignment="1">
      <alignment horizontal="center" vertical="center"/>
    </xf>
    <xf numFmtId="174" fontId="44" fillId="0" borderId="46" xfId="0" applyNumberFormat="1" applyFont="1" applyFill="1" applyBorder="1" applyAlignment="1">
      <alignment horizontal="center"/>
    </xf>
    <xf numFmtId="174" fontId="44" fillId="0" borderId="3" xfId="0" applyNumberFormat="1" applyFont="1" applyFill="1" applyBorder="1" applyAlignment="1">
      <alignment horizontal="center"/>
    </xf>
    <xf numFmtId="174" fontId="44" fillId="32" borderId="46" xfId="0" applyNumberFormat="1" applyFont="1" applyFill="1" applyBorder="1" applyAlignment="1">
      <alignment horizontal="center"/>
    </xf>
    <xf numFmtId="174" fontId="49" fillId="0" borderId="46" xfId="0" applyNumberFormat="1" applyFont="1" applyFill="1" applyBorder="1" applyAlignment="1">
      <alignment horizontal="center" vertical="center"/>
    </xf>
    <xf numFmtId="174" fontId="44" fillId="33" borderId="3" xfId="0" applyNumberFormat="1" applyFont="1" applyFill="1" applyBorder="1" applyAlignment="1">
      <alignment horizontal="center"/>
    </xf>
    <xf numFmtId="174" fontId="31" fillId="0" borderId="46" xfId="0" applyNumberFormat="1" applyFont="1" applyFill="1" applyBorder="1" applyAlignment="1">
      <alignment horizontal="center" vertical="center"/>
    </xf>
    <xf numFmtId="174" fontId="44" fillId="31" borderId="3" xfId="0" applyNumberFormat="1" applyFont="1" applyFill="1" applyBorder="1" applyAlignment="1">
      <alignment horizontal="center"/>
    </xf>
    <xf numFmtId="0" fontId="50" fillId="0" borderId="3" xfId="0" applyFont="1" applyBorder="1" applyAlignment="1"/>
    <xf numFmtId="0" fontId="44" fillId="0" borderId="3" xfId="0" applyFont="1" applyBorder="1"/>
    <xf numFmtId="0" fontId="44" fillId="0" borderId="3" xfId="0" applyFont="1" applyBorder="1" applyAlignment="1">
      <alignment horizontal="center"/>
    </xf>
    <xf numFmtId="0" fontId="2" fillId="0" borderId="3" xfId="1" applyFont="1" applyBorder="1" applyAlignment="1">
      <alignment wrapText="1"/>
    </xf>
    <xf numFmtId="0" fontId="44" fillId="0" borderId="3" xfId="0" applyFont="1" applyBorder="1" applyAlignment="1"/>
    <xf numFmtId="0" fontId="51" fillId="0" borderId="3" xfId="1" applyFont="1" applyBorder="1" applyAlignment="1">
      <alignment horizontal="left" wrapText="1"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173" fontId="47" fillId="0" borderId="48" xfId="0" applyNumberFormat="1" applyFont="1" applyBorder="1" applyAlignment="1">
      <alignment horizontal="center" vertical="center"/>
    </xf>
    <xf numFmtId="0" fontId="44" fillId="0" borderId="47" xfId="0" applyFont="1" applyBorder="1"/>
    <xf numFmtId="0" fontId="43" fillId="0" borderId="33" xfId="0" applyFont="1" applyFill="1" applyBorder="1"/>
    <xf numFmtId="0" fontId="43" fillId="0" borderId="32" xfId="0" applyFont="1" applyFill="1" applyBorder="1"/>
    <xf numFmtId="0" fontId="49" fillId="0" borderId="23" xfId="0" applyFont="1" applyFill="1" applyBorder="1" applyAlignment="1">
      <alignment vertical="center"/>
    </xf>
    <xf numFmtId="0" fontId="46" fillId="31" borderId="53" xfId="0" applyFont="1" applyFill="1" applyBorder="1" applyAlignment="1">
      <alignment horizontal="center" vertical="center" wrapText="1"/>
    </xf>
    <xf numFmtId="0" fontId="45" fillId="31" borderId="50" xfId="0" applyFont="1" applyFill="1" applyBorder="1" applyAlignment="1">
      <alignment horizontal="center" vertical="center"/>
    </xf>
    <xf numFmtId="0" fontId="45" fillId="31" borderId="50" xfId="0" applyFont="1" applyFill="1" applyBorder="1" applyAlignment="1">
      <alignment horizontal="center" vertical="center" wrapText="1"/>
    </xf>
    <xf numFmtId="0" fontId="36" fillId="31" borderId="50" xfId="0" applyFont="1" applyFill="1" applyBorder="1" applyAlignment="1">
      <alignment horizontal="center" vertical="center" wrapText="1"/>
    </xf>
    <xf numFmtId="0" fontId="50" fillId="0" borderId="43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44" fillId="0" borderId="54" xfId="0" applyFont="1" applyFill="1" applyBorder="1"/>
    <xf numFmtId="0" fontId="49" fillId="0" borderId="55" xfId="0" applyFont="1" applyFill="1" applyBorder="1" applyAlignment="1">
      <alignment vertical="center"/>
    </xf>
    <xf numFmtId="0" fontId="31" fillId="0" borderId="56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174" fontId="49" fillId="0" borderId="58" xfId="0" applyNumberFormat="1" applyFont="1" applyFill="1" applyBorder="1" applyAlignment="1">
      <alignment horizontal="center" vertical="center"/>
    </xf>
    <xf numFmtId="174" fontId="49" fillId="0" borderId="57" xfId="0" applyNumberFormat="1" applyFont="1" applyFill="1" applyBorder="1" applyAlignment="1">
      <alignment horizontal="center" vertical="center"/>
    </xf>
    <xf numFmtId="174" fontId="44" fillId="0" borderId="57" xfId="0" applyNumberFormat="1" applyFont="1" applyFill="1" applyBorder="1" applyAlignment="1">
      <alignment horizontal="center"/>
    </xf>
    <xf numFmtId="174" fontId="44" fillId="0" borderId="56" xfId="0" applyNumberFormat="1" applyFont="1" applyFill="1" applyBorder="1" applyAlignment="1">
      <alignment horizontal="center"/>
    </xf>
    <xf numFmtId="174" fontId="31" fillId="0" borderId="57" xfId="0" applyNumberFormat="1" applyFont="1" applyFill="1" applyBorder="1" applyAlignment="1">
      <alignment horizontal="center" vertical="center"/>
    </xf>
    <xf numFmtId="0" fontId="44" fillId="0" borderId="56" xfId="0" applyFont="1" applyFill="1" applyBorder="1" applyAlignment="1">
      <alignment horizontal="center"/>
    </xf>
    <xf numFmtId="174" fontId="44" fillId="0" borderId="58" xfId="0" applyNumberFormat="1" applyFont="1" applyFill="1" applyBorder="1"/>
    <xf numFmtId="0" fontId="44" fillId="0" borderId="26" xfId="0" applyFont="1" applyFill="1" applyBorder="1"/>
    <xf numFmtId="174" fontId="44" fillId="0" borderId="27" xfId="0" applyNumberFormat="1" applyFont="1" applyFill="1" applyBorder="1"/>
    <xf numFmtId="0" fontId="36" fillId="31" borderId="29" xfId="0" applyFont="1" applyFill="1" applyBorder="1" applyAlignment="1">
      <alignment horizontal="center" vertical="center"/>
    </xf>
    <xf numFmtId="173" fontId="36" fillId="31" borderId="30" xfId="0" applyNumberFormat="1" applyFont="1" applyFill="1" applyBorder="1" applyAlignment="1">
      <alignment horizontal="center" vertical="center"/>
    </xf>
    <xf numFmtId="173" fontId="46" fillId="0" borderId="3" xfId="0" applyNumberFormat="1" applyFont="1" applyBorder="1" applyAlignment="1"/>
    <xf numFmtId="173" fontId="46" fillId="34" borderId="3" xfId="0" applyNumberFormat="1" applyFont="1" applyFill="1" applyBorder="1" applyAlignment="1"/>
    <xf numFmtId="173" fontId="44" fillId="0" borderId="27" xfId="0" applyNumberFormat="1" applyFont="1" applyFill="1" applyBorder="1"/>
    <xf numFmtId="0" fontId="42" fillId="35" borderId="53" xfId="0" applyFont="1" applyFill="1" applyBorder="1" applyAlignment="1">
      <alignment horizontal="center" vertical="center" wrapText="1"/>
    </xf>
    <xf numFmtId="0" fontId="42" fillId="35" borderId="50" xfId="0" applyFont="1" applyFill="1" applyBorder="1" applyAlignment="1">
      <alignment horizontal="center" vertical="center"/>
    </xf>
    <xf numFmtId="0" fontId="42" fillId="35" borderId="50" xfId="0" applyFont="1" applyFill="1" applyBorder="1" applyAlignment="1">
      <alignment horizontal="center" vertical="center" wrapText="1"/>
    </xf>
    <xf numFmtId="49" fontId="52" fillId="35" borderId="50" xfId="1" applyNumberFormat="1" applyFont="1" applyFill="1" applyBorder="1" applyAlignment="1" applyProtection="1">
      <alignment horizontal="center" vertical="center" wrapText="1"/>
      <protection locked="0"/>
    </xf>
    <xf numFmtId="0" fontId="52" fillId="35" borderId="51" xfId="1" applyFont="1" applyFill="1" applyBorder="1" applyAlignment="1" applyProtection="1">
      <alignment horizontal="center" vertical="center" wrapText="1"/>
      <protection locked="0"/>
    </xf>
    <xf numFmtId="0" fontId="42" fillId="35" borderId="29" xfId="0" applyFont="1" applyFill="1" applyBorder="1" applyAlignment="1">
      <alignment horizontal="center" vertical="center"/>
    </xf>
    <xf numFmtId="173" fontId="42" fillId="35" borderId="30" xfId="0" applyNumberFormat="1" applyFont="1" applyFill="1" applyBorder="1" applyAlignment="1">
      <alignment horizontal="center" vertical="center"/>
    </xf>
    <xf numFmtId="173" fontId="42" fillId="35" borderId="3" xfId="0" applyNumberFormat="1" applyFont="1" applyFill="1" applyBorder="1" applyAlignment="1"/>
    <xf numFmtId="0" fontId="53" fillId="35" borderId="3" xfId="3" applyFont="1" applyFill="1" applyBorder="1" applyAlignment="1" applyProtection="1">
      <alignment horizontal="center" wrapText="1"/>
      <protection locked="0"/>
    </xf>
    <xf numFmtId="175" fontId="42" fillId="35" borderId="29" xfId="0" applyNumberFormat="1" applyFont="1" applyFill="1" applyBorder="1" applyAlignment="1">
      <alignment horizontal="center" vertical="center"/>
    </xf>
    <xf numFmtId="0" fontId="53" fillId="35" borderId="3" xfId="1" applyFont="1" applyFill="1" applyBorder="1" applyAlignment="1">
      <alignment horizontal="center" wrapText="1"/>
    </xf>
    <xf numFmtId="174" fontId="43" fillId="0" borderId="0" xfId="0" applyNumberFormat="1" applyFont="1" applyFill="1"/>
    <xf numFmtId="174" fontId="42" fillId="35" borderId="29" xfId="0" applyNumberFormat="1" applyFont="1" applyFill="1" applyBorder="1" applyAlignment="1">
      <alignment horizontal="center" vertical="center"/>
    </xf>
    <xf numFmtId="174" fontId="42" fillId="35" borderId="30" xfId="0" applyNumberFormat="1" applyFont="1" applyFill="1" applyBorder="1" applyAlignment="1">
      <alignment horizontal="center" vertical="center"/>
    </xf>
    <xf numFmtId="174" fontId="43" fillId="0" borderId="0" xfId="0" applyNumberFormat="1" applyFont="1"/>
    <xf numFmtId="173" fontId="43" fillId="0" borderId="0" xfId="0" applyNumberFormat="1" applyFont="1" applyFill="1"/>
    <xf numFmtId="0" fontId="49" fillId="0" borderId="3" xfId="0" applyFont="1" applyFill="1" applyBorder="1" applyAlignment="1">
      <alignment vertical="center"/>
    </xf>
    <xf numFmtId="174" fontId="49" fillId="0" borderId="3" xfId="0" applyNumberFormat="1" applyFont="1" applyFill="1" applyBorder="1" applyAlignment="1">
      <alignment horizontal="center" vertical="center"/>
    </xf>
    <xf numFmtId="174" fontId="31" fillId="0" borderId="3" xfId="0" applyNumberFormat="1" applyFont="1" applyFill="1" applyBorder="1" applyAlignment="1">
      <alignment horizontal="center" vertical="center"/>
    </xf>
    <xf numFmtId="174" fontId="44" fillId="0" borderId="3" xfId="0" applyNumberFormat="1" applyFont="1" applyFill="1" applyBorder="1"/>
    <xf numFmtId="0" fontId="36" fillId="36" borderId="53" xfId="0" applyFont="1" applyFill="1" applyBorder="1" applyAlignment="1">
      <alignment horizontal="center" vertical="center" wrapText="1"/>
    </xf>
    <xf numFmtId="0" fontId="36" fillId="36" borderId="50" xfId="0" applyFont="1" applyFill="1" applyBorder="1" applyAlignment="1">
      <alignment horizontal="center" vertical="center"/>
    </xf>
    <xf numFmtId="0" fontId="36" fillId="36" borderId="50" xfId="0" applyFont="1" applyFill="1" applyBorder="1" applyAlignment="1">
      <alignment horizontal="center" vertical="center" wrapText="1"/>
    </xf>
    <xf numFmtId="49" fontId="48" fillId="36" borderId="50" xfId="1" applyNumberFormat="1" applyFont="1" applyFill="1" applyBorder="1" applyAlignment="1" applyProtection="1">
      <alignment horizontal="center" vertical="center" wrapText="1"/>
      <protection locked="0"/>
    </xf>
    <xf numFmtId="0" fontId="48" fillId="36" borderId="51" xfId="1" applyFont="1" applyFill="1" applyBorder="1" applyAlignment="1" applyProtection="1">
      <alignment horizontal="center" vertical="center" wrapText="1"/>
      <protection locked="0"/>
    </xf>
    <xf numFmtId="0" fontId="51" fillId="36" borderId="3" xfId="3" applyFont="1" applyFill="1" applyBorder="1" applyAlignment="1" applyProtection="1">
      <alignment horizontal="center" wrapText="1"/>
      <protection locked="0"/>
    </xf>
    <xf numFmtId="0" fontId="51" fillId="36" borderId="3" xfId="1" applyFont="1" applyFill="1" applyBorder="1" applyAlignment="1">
      <alignment horizontal="center" wrapText="1"/>
    </xf>
    <xf numFmtId="173" fontId="36" fillId="36" borderId="3" xfId="0" applyNumberFormat="1" applyFont="1" applyFill="1" applyBorder="1" applyAlignment="1"/>
    <xf numFmtId="0" fontId="49" fillId="0" borderId="62" xfId="0" applyFont="1" applyFill="1" applyBorder="1" applyAlignment="1">
      <alignment vertical="center"/>
    </xf>
    <xf numFmtId="0" fontId="49" fillId="0" borderId="63" xfId="0" applyFont="1" applyFill="1" applyBorder="1" applyAlignment="1">
      <alignment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174" fontId="49" fillId="0" borderId="37" xfId="0" applyNumberFormat="1" applyFont="1" applyFill="1" applyBorder="1" applyAlignment="1">
      <alignment horizontal="center" vertical="center"/>
    </xf>
    <xf numFmtId="174" fontId="49" fillId="0" borderId="64" xfId="0" applyNumberFormat="1" applyFont="1" applyFill="1" applyBorder="1" applyAlignment="1">
      <alignment horizontal="center" vertical="center"/>
    </xf>
    <xf numFmtId="174" fontId="44" fillId="0" borderId="36" xfId="0" applyNumberFormat="1" applyFont="1" applyFill="1" applyBorder="1" applyAlignment="1">
      <alignment horizontal="center"/>
    </xf>
    <xf numFmtId="174" fontId="49" fillId="0" borderId="36" xfId="0" applyNumberFormat="1" applyFont="1" applyFill="1" applyBorder="1" applyAlignment="1">
      <alignment horizontal="center" vertical="center"/>
    </xf>
    <xf numFmtId="174" fontId="44" fillId="0" borderId="35" xfId="0" applyNumberFormat="1" applyFont="1" applyFill="1" applyBorder="1" applyAlignment="1">
      <alignment horizontal="center"/>
    </xf>
    <xf numFmtId="174" fontId="31" fillId="0" borderId="36" xfId="0" applyNumberFormat="1" applyFont="1" applyFill="1" applyBorder="1" applyAlignment="1">
      <alignment horizontal="center" vertical="center"/>
    </xf>
    <xf numFmtId="0" fontId="44" fillId="0" borderId="35" xfId="0" applyFont="1" applyFill="1" applyBorder="1" applyAlignment="1">
      <alignment horizontal="center"/>
    </xf>
    <xf numFmtId="174" fontId="44" fillId="0" borderId="51" xfId="0" applyNumberFormat="1" applyFont="1" applyFill="1" applyBorder="1"/>
    <xf numFmtId="0" fontId="36" fillId="36" borderId="21" xfId="0" applyFont="1" applyFill="1" applyBorder="1" applyAlignment="1">
      <alignment horizontal="center" vertical="center"/>
    </xf>
    <xf numFmtId="174" fontId="36" fillId="36" borderId="21" xfId="0" applyNumberFormat="1" applyFont="1" applyFill="1" applyBorder="1" applyAlignment="1">
      <alignment horizontal="center" vertical="center"/>
    </xf>
    <xf numFmtId="174" fontId="36" fillId="36" borderId="22" xfId="0" applyNumberFormat="1" applyFont="1" applyFill="1" applyBorder="1" applyAlignment="1">
      <alignment horizontal="center" vertical="center"/>
    </xf>
    <xf numFmtId="173" fontId="47" fillId="0" borderId="0" xfId="0" applyNumberFormat="1" applyFont="1" applyBorder="1" applyAlignment="1">
      <alignment horizontal="center" vertical="center"/>
    </xf>
    <xf numFmtId="0" fontId="54" fillId="0" borderId="33" xfId="0" applyFont="1" applyFill="1" applyBorder="1"/>
    <xf numFmtId="0" fontId="54" fillId="0" borderId="0" xfId="0" applyFont="1" applyFill="1"/>
    <xf numFmtId="0" fontId="54" fillId="0" borderId="32" xfId="0" applyFont="1" applyFill="1" applyBorder="1"/>
    <xf numFmtId="0" fontId="4" fillId="0" borderId="0" xfId="1" applyFont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3" fillId="0" borderId="3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5" fillId="0" borderId="0" xfId="1" applyFont="1" applyAlignment="1" applyProtection="1">
      <alignment horizontal="center"/>
      <protection locked="0"/>
    </xf>
    <xf numFmtId="0" fontId="4" fillId="0" borderId="33" xfId="1" applyFont="1" applyBorder="1" applyAlignment="1" applyProtection="1">
      <alignment horizontal="center"/>
      <protection locked="0"/>
    </xf>
    <xf numFmtId="0" fontId="34" fillId="0" borderId="32" xfId="1" applyFont="1" applyBorder="1" applyAlignment="1" applyProtection="1">
      <alignment horizontal="center"/>
      <protection locked="0"/>
    </xf>
    <xf numFmtId="0" fontId="34" fillId="0" borderId="33" xfId="1" applyFont="1" applyBorder="1" applyAlignment="1" applyProtection="1">
      <alignment horizontal="center"/>
      <protection locked="0"/>
    </xf>
    <xf numFmtId="0" fontId="34" fillId="0" borderId="0" xfId="1" applyFont="1" applyAlignment="1" applyProtection="1">
      <alignment horizontal="center"/>
      <protection locked="0"/>
    </xf>
    <xf numFmtId="0" fontId="31" fillId="0" borderId="0" xfId="1" applyFont="1" applyAlignment="1">
      <alignment horizontal="center"/>
    </xf>
    <xf numFmtId="0" fontId="31" fillId="0" borderId="31" xfId="1" applyFont="1" applyBorder="1" applyAlignment="1">
      <alignment horizontal="center"/>
    </xf>
    <xf numFmtId="0" fontId="46" fillId="31" borderId="46" xfId="0" applyFont="1" applyFill="1" applyBorder="1" applyAlignment="1">
      <alignment horizontal="right"/>
    </xf>
    <xf numFmtId="0" fontId="46" fillId="31" borderId="52" xfId="0" applyFont="1" applyFill="1" applyBorder="1" applyAlignment="1">
      <alignment horizontal="right"/>
    </xf>
    <xf numFmtId="0" fontId="46" fillId="31" borderId="23" xfId="0" applyFont="1" applyFill="1" applyBorder="1" applyAlignment="1">
      <alignment horizontal="right"/>
    </xf>
    <xf numFmtId="0" fontId="44" fillId="0" borderId="43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39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14" fontId="46" fillId="0" borderId="39" xfId="0" applyNumberFormat="1" applyFont="1" applyBorder="1" applyAlignment="1">
      <alignment horizontal="center"/>
    </xf>
    <xf numFmtId="14" fontId="46" fillId="0" borderId="33" xfId="0" applyNumberFormat="1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5" fillId="31" borderId="59" xfId="0" applyFont="1" applyFill="1" applyBorder="1" applyAlignment="1">
      <alignment horizontal="right" vertical="center"/>
    </xf>
    <xf numFmtId="0" fontId="45" fillId="31" borderId="60" xfId="0" applyFont="1" applyFill="1" applyBorder="1" applyAlignment="1">
      <alignment horizontal="right" vertical="center"/>
    </xf>
    <xf numFmtId="0" fontId="45" fillId="31" borderId="61" xfId="0" applyFont="1" applyFill="1" applyBorder="1" applyAlignment="1">
      <alignment horizontal="right" vertical="center"/>
    </xf>
    <xf numFmtId="0" fontId="42" fillId="35" borderId="59" xfId="0" applyFont="1" applyFill="1" applyBorder="1" applyAlignment="1">
      <alignment horizontal="right" vertical="center"/>
    </xf>
    <xf numFmtId="0" fontId="42" fillId="35" borderId="60" xfId="0" applyFont="1" applyFill="1" applyBorder="1" applyAlignment="1">
      <alignment horizontal="right" vertical="center"/>
    </xf>
    <xf numFmtId="0" fontId="42" fillId="35" borderId="61" xfId="0" applyFont="1" applyFill="1" applyBorder="1" applyAlignment="1">
      <alignment horizontal="right" vertical="center"/>
    </xf>
    <xf numFmtId="0" fontId="42" fillId="35" borderId="46" xfId="0" applyFont="1" applyFill="1" applyBorder="1" applyAlignment="1">
      <alignment horizontal="right"/>
    </xf>
    <xf numFmtId="0" fontId="42" fillId="35" borderId="52" xfId="0" applyFont="1" applyFill="1" applyBorder="1" applyAlignment="1">
      <alignment horizontal="right"/>
    </xf>
    <xf numFmtId="0" fontId="42" fillId="35" borderId="23" xfId="0" applyFont="1" applyFill="1" applyBorder="1" applyAlignment="1">
      <alignment horizontal="right"/>
    </xf>
    <xf numFmtId="0" fontId="43" fillId="0" borderId="0" xfId="0" applyFont="1" applyAlignment="1">
      <alignment horizontal="left" vertical="top" wrapText="1"/>
    </xf>
    <xf numFmtId="0" fontId="36" fillId="36" borderId="18" xfId="0" applyFont="1" applyFill="1" applyBorder="1" applyAlignment="1">
      <alignment horizontal="right" vertical="center"/>
    </xf>
    <xf numFmtId="0" fontId="36" fillId="36" borderId="19" xfId="0" applyFont="1" applyFill="1" applyBorder="1" applyAlignment="1">
      <alignment horizontal="right" vertical="center"/>
    </xf>
    <xf numFmtId="0" fontId="36" fillId="36" borderId="20" xfId="0" applyFont="1" applyFill="1" applyBorder="1" applyAlignment="1">
      <alignment horizontal="right" vertical="center"/>
    </xf>
    <xf numFmtId="0" fontId="36" fillId="36" borderId="46" xfId="0" applyFont="1" applyFill="1" applyBorder="1" applyAlignment="1">
      <alignment horizontal="right"/>
    </xf>
    <xf numFmtId="0" fontId="36" fillId="36" borderId="52" xfId="0" applyFont="1" applyFill="1" applyBorder="1" applyAlignment="1">
      <alignment horizontal="right"/>
    </xf>
    <xf numFmtId="0" fontId="36" fillId="36" borderId="23" xfId="0" applyFont="1" applyFill="1" applyBorder="1" applyAlignment="1">
      <alignment horizontal="right"/>
    </xf>
    <xf numFmtId="0" fontId="43" fillId="3" borderId="0" xfId="0" applyFont="1" applyFill="1"/>
    <xf numFmtId="0" fontId="43" fillId="3" borderId="0" xfId="0" applyFont="1" applyFill="1" applyBorder="1"/>
    <xf numFmtId="0" fontId="54" fillId="3" borderId="0" xfId="0" applyFont="1" applyFill="1"/>
    <xf numFmtId="174" fontId="54" fillId="3" borderId="0" xfId="0" applyNumberFormat="1" applyFont="1" applyFill="1"/>
    <xf numFmtId="173" fontId="54" fillId="3" borderId="0" xfId="0" applyNumberFormat="1" applyFont="1" applyFill="1"/>
    <xf numFmtId="174" fontId="43" fillId="3" borderId="0" xfId="0" applyNumberFormat="1" applyFont="1" applyFill="1"/>
    <xf numFmtId="0" fontId="43" fillId="3" borderId="0" xfId="0" applyFont="1" applyFill="1" applyAlignment="1"/>
    <xf numFmtId="0" fontId="43" fillId="3" borderId="0" xfId="0" applyFont="1" applyFill="1" applyAlignment="1">
      <alignment horizontal="center"/>
    </xf>
    <xf numFmtId="0" fontId="55" fillId="0" borderId="39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14" fontId="50" fillId="0" borderId="39" xfId="0" applyNumberFormat="1" applyFont="1" applyBorder="1" applyAlignment="1">
      <alignment horizontal="center"/>
    </xf>
    <xf numFmtId="14" fontId="50" fillId="0" borderId="33" xfId="0" applyNumberFormat="1" applyFont="1" applyBorder="1" applyAlignment="1">
      <alignment horizontal="center"/>
    </xf>
    <xf numFmtId="0" fontId="56" fillId="35" borderId="53" xfId="0" applyFont="1" applyFill="1" applyBorder="1" applyAlignment="1">
      <alignment horizontal="center" vertical="center" wrapText="1"/>
    </xf>
    <xf numFmtId="0" fontId="56" fillId="35" borderId="50" xfId="0" applyFont="1" applyFill="1" applyBorder="1" applyAlignment="1">
      <alignment horizontal="center" vertical="center"/>
    </xf>
    <xf numFmtId="0" fontId="56" fillId="35" borderId="50" xfId="0" applyFont="1" applyFill="1" applyBorder="1" applyAlignment="1">
      <alignment horizontal="center" vertical="center" wrapText="1"/>
    </xf>
    <xf numFmtId="0" fontId="57" fillId="0" borderId="3" xfId="0" applyFont="1" applyFill="1" applyBorder="1"/>
    <xf numFmtId="0" fontId="57" fillId="0" borderId="3" xfId="0" applyFont="1" applyFill="1" applyBorder="1" applyAlignment="1">
      <alignment vertical="center"/>
    </xf>
    <xf numFmtId="0" fontId="57" fillId="0" borderId="3" xfId="0" applyFont="1" applyFill="1" applyBorder="1" applyAlignment="1">
      <alignment horizontal="center" vertical="center"/>
    </xf>
    <xf numFmtId="174" fontId="57" fillId="0" borderId="3" xfId="0" applyNumberFormat="1" applyFont="1" applyFill="1" applyBorder="1" applyAlignment="1">
      <alignment horizontal="center" vertical="center"/>
    </xf>
    <xf numFmtId="174" fontId="57" fillId="0" borderId="3" xfId="0" applyNumberFormat="1" applyFont="1" applyFill="1" applyBorder="1" applyAlignment="1">
      <alignment horizontal="center"/>
    </xf>
    <xf numFmtId="174" fontId="57" fillId="32" borderId="3" xfId="0" applyNumberFormat="1" applyFont="1" applyFill="1" applyBorder="1" applyAlignment="1">
      <alignment horizontal="center"/>
    </xf>
    <xf numFmtId="174" fontId="57" fillId="33" borderId="3" xfId="0" applyNumberFormat="1" applyFont="1" applyFill="1" applyBorder="1" applyAlignment="1">
      <alignment horizontal="center"/>
    </xf>
    <xf numFmtId="174" fontId="57" fillId="35" borderId="3" xfId="0" applyNumberFormat="1" applyFont="1" applyFill="1" applyBorder="1" applyAlignment="1">
      <alignment horizontal="center"/>
    </xf>
    <xf numFmtId="0" fontId="57" fillId="0" borderId="3" xfId="3" applyFont="1" applyFill="1" applyBorder="1" applyAlignment="1" applyProtection="1">
      <alignment horizontal="center"/>
      <protection locked="0"/>
    </xf>
    <xf numFmtId="0" fontId="57" fillId="0" borderId="3" xfId="3" applyFont="1" applyBorder="1" applyAlignment="1" applyProtection="1">
      <alignment horizontal="center"/>
      <protection locked="0"/>
    </xf>
    <xf numFmtId="0" fontId="57" fillId="3" borderId="3" xfId="3" applyFont="1" applyFill="1" applyBorder="1" applyAlignment="1" applyProtection="1">
      <alignment horizontal="center"/>
      <protection locked="0"/>
    </xf>
    <xf numFmtId="0" fontId="56" fillId="35" borderId="3" xfId="0" applyFont="1" applyFill="1" applyBorder="1" applyAlignment="1">
      <alignment horizontal="right" vertical="center"/>
    </xf>
    <xf numFmtId="0" fontId="56" fillId="35" borderId="3" xfId="0" applyFont="1" applyFill="1" applyBorder="1" applyAlignment="1">
      <alignment horizontal="center" vertical="center"/>
    </xf>
    <xf numFmtId="174" fontId="56" fillId="35" borderId="3" xfId="0" applyNumberFormat="1" applyFont="1" applyFill="1" applyBorder="1" applyAlignment="1">
      <alignment horizontal="center" vertical="center"/>
    </xf>
  </cellXfs>
  <cellStyles count="239">
    <cellStyle name="20% - Énfasis1 2" xfId="8"/>
    <cellStyle name="20% - Énfasis1 3" xfId="9"/>
    <cellStyle name="20% - Énfasis2 2" xfId="10"/>
    <cellStyle name="20% - Énfasis2 3" xfId="11"/>
    <cellStyle name="20% - Énfasis3 2" xfId="12"/>
    <cellStyle name="20% - Énfasis3 3" xfId="13"/>
    <cellStyle name="20% - Énfasis4 2" xfId="14"/>
    <cellStyle name="20% - Énfasis4 3" xfId="15"/>
    <cellStyle name="20% - Énfasis5 2" xfId="16"/>
    <cellStyle name="20% - Énfasis6 2" xfId="17"/>
    <cellStyle name="20% - Énfasis6 3" xfId="18"/>
    <cellStyle name="40% - Énfasis1 2" xfId="19"/>
    <cellStyle name="40% - Énfasis1 3" xfId="20"/>
    <cellStyle name="40% - Énfasis2 2" xfId="21"/>
    <cellStyle name="40% - Énfasis3 2" xfId="22"/>
    <cellStyle name="40% - Énfasis3 3" xfId="23"/>
    <cellStyle name="40% - Énfasis4 2" xfId="24"/>
    <cellStyle name="40% - Énfasis4 3" xfId="25"/>
    <cellStyle name="40% - Énfasis5 2" xfId="26"/>
    <cellStyle name="40% - Énfasis5 3" xfId="27"/>
    <cellStyle name="40% - Énfasis6 2" xfId="28"/>
    <cellStyle name="40% - Énfasis6 3" xfId="29"/>
    <cellStyle name="60% - Énfasis1 2" xfId="30"/>
    <cellStyle name="60% - Énfasis1 3" xfId="31"/>
    <cellStyle name="60% - Énfasis2 2" xfId="32"/>
    <cellStyle name="60% - Énfasis2 3" xfId="33"/>
    <cellStyle name="60% - Énfasis3 2" xfId="34"/>
    <cellStyle name="60% - Énfasis3 3" xfId="35"/>
    <cellStyle name="60% - Énfasis4 2" xfId="36"/>
    <cellStyle name="60% - Énfasis4 3" xfId="37"/>
    <cellStyle name="60% - Énfasis5 2" xfId="38"/>
    <cellStyle name="60% - Énfasis5 3" xfId="39"/>
    <cellStyle name="60% - Énfasis6 2" xfId="40"/>
    <cellStyle name="60% - Énfasis6 3" xfId="41"/>
    <cellStyle name="Buena 2" xfId="42"/>
    <cellStyle name="Buena 3" xfId="43"/>
    <cellStyle name="Cálculo 2" xfId="44"/>
    <cellStyle name="Cálculo 3" xfId="45"/>
    <cellStyle name="Celda de comprobación 2" xfId="46"/>
    <cellStyle name="Celda vinculada 2" xfId="47"/>
    <cellStyle name="Celda vinculada 3" xfId="48"/>
    <cellStyle name="Encabezado 4 2" xfId="49"/>
    <cellStyle name="Encabezado 4 3" xfId="50"/>
    <cellStyle name="Énfasis1 2" xfId="51"/>
    <cellStyle name="Énfasis1 3" xfId="52"/>
    <cellStyle name="Énfasis2 2" xfId="53"/>
    <cellStyle name="Énfasis2 3" xfId="54"/>
    <cellStyle name="Énfasis3 2" xfId="55"/>
    <cellStyle name="Énfasis3 3" xfId="56"/>
    <cellStyle name="Énfasis4 2" xfId="57"/>
    <cellStyle name="Énfasis4 3" xfId="58"/>
    <cellStyle name="Énfasis5 2" xfId="59"/>
    <cellStyle name="Énfasis6 2" xfId="60"/>
    <cellStyle name="Énfasis6 3" xfId="61"/>
    <cellStyle name="Entrada 2" xfId="62"/>
    <cellStyle name="Entrada 3" xfId="63"/>
    <cellStyle name="Euro" xfId="64"/>
    <cellStyle name="Euro 10" xfId="65"/>
    <cellStyle name="Euro 10 2" xfId="66"/>
    <cellStyle name="Euro 11" xfId="67"/>
    <cellStyle name="Euro 11 2" xfId="68"/>
    <cellStyle name="Euro 12" xfId="69"/>
    <cellStyle name="Euro 12 2" xfId="70"/>
    <cellStyle name="Euro 13" xfId="71"/>
    <cellStyle name="Euro 13 2" xfId="72"/>
    <cellStyle name="Euro 14" xfId="73"/>
    <cellStyle name="Euro 14 2" xfId="74"/>
    <cellStyle name="Euro 15" xfId="75"/>
    <cellStyle name="Euro 15 2" xfId="76"/>
    <cellStyle name="Euro 16" xfId="77"/>
    <cellStyle name="Euro 16 2" xfId="78"/>
    <cellStyle name="Euro 17" xfId="79"/>
    <cellStyle name="Euro 17 2" xfId="80"/>
    <cellStyle name="Euro 18" xfId="81"/>
    <cellStyle name="Euro 18 2" xfId="82"/>
    <cellStyle name="Euro 19" xfId="83"/>
    <cellStyle name="Euro 19 2" xfId="84"/>
    <cellStyle name="Euro 2" xfId="85"/>
    <cellStyle name="Euro 2 2" xfId="86"/>
    <cellStyle name="Euro 20" xfId="87"/>
    <cellStyle name="Euro 20 2" xfId="88"/>
    <cellStyle name="Euro 21" xfId="89"/>
    <cellStyle name="Euro 21 2" xfId="90"/>
    <cellStyle name="Euro 22" xfId="91"/>
    <cellStyle name="Euro 22 2" xfId="92"/>
    <cellStyle name="Euro 23" xfId="93"/>
    <cellStyle name="Euro 23 2" xfId="94"/>
    <cellStyle name="Euro 24" xfId="95"/>
    <cellStyle name="Euro 24 2" xfId="96"/>
    <cellStyle name="Euro 25" xfId="97"/>
    <cellStyle name="Euro 25 2" xfId="98"/>
    <cellStyle name="Euro 25 2 2" xfId="99"/>
    <cellStyle name="Euro 25 3" xfId="100"/>
    <cellStyle name="Euro 3" xfId="101"/>
    <cellStyle name="Euro 3 2" xfId="102"/>
    <cellStyle name="Euro 4" xfId="103"/>
    <cellStyle name="Euro 4 2" xfId="104"/>
    <cellStyle name="Euro 5" xfId="105"/>
    <cellStyle name="Euro 5 2" xfId="106"/>
    <cellStyle name="Euro 6" xfId="107"/>
    <cellStyle name="Euro 6 2" xfId="108"/>
    <cellStyle name="Euro 7" xfId="109"/>
    <cellStyle name="Euro 7 2" xfId="110"/>
    <cellStyle name="Euro 8" xfId="111"/>
    <cellStyle name="Euro 8 2" xfId="112"/>
    <cellStyle name="Euro 9" xfId="113"/>
    <cellStyle name="Euro 9 2" xfId="114"/>
    <cellStyle name="Incorrecto 2" xfId="115"/>
    <cellStyle name="Incorrecto 3" xfId="116"/>
    <cellStyle name="Millares" xfId="224" builtinId="3"/>
    <cellStyle name="Millares [0] 2" xfId="117"/>
    <cellStyle name="Millares [0] 3" xfId="118"/>
    <cellStyle name="Millares [0] 4" xfId="119"/>
    <cellStyle name="Millares 10" xfId="120"/>
    <cellStyle name="Millares 10 2" xfId="121"/>
    <cellStyle name="Millares 11" xfId="7"/>
    <cellStyle name="Millares 11 2" xfId="122"/>
    <cellStyle name="Millares 11 2 2" xfId="123"/>
    <cellStyle name="Millares 11 3" xfId="124"/>
    <cellStyle name="Millares 12" xfId="125"/>
    <cellStyle name="Millares 12 2" xfId="126"/>
    <cellStyle name="Millares 13" xfId="127"/>
    <cellStyle name="Millares 13 2" xfId="128"/>
    <cellStyle name="Millares 13 2 2" xfId="129"/>
    <cellStyle name="Millares 13 3" xfId="130"/>
    <cellStyle name="Millares 14" xfId="131"/>
    <cellStyle name="Millares 14 2" xfId="132"/>
    <cellStyle name="Millares 15" xfId="133"/>
    <cellStyle name="Millares 16" xfId="134"/>
    <cellStyle name="Millares 17" xfId="135"/>
    <cellStyle name="Millares 18" xfId="136"/>
    <cellStyle name="Millares 19" xfId="225"/>
    <cellStyle name="Millares 2" xfId="137"/>
    <cellStyle name="Millares 2 2" xfId="138"/>
    <cellStyle name="Millares 20" xfId="227"/>
    <cellStyle name="Millares 21" xfId="226"/>
    <cellStyle name="Millares 22" xfId="228"/>
    <cellStyle name="Millares 23" xfId="229"/>
    <cellStyle name="Millares 24" xfId="230"/>
    <cellStyle name="Millares 25" xfId="231"/>
    <cellStyle name="Millares 26" xfId="232"/>
    <cellStyle name="Millares 27" xfId="233"/>
    <cellStyle name="Millares 28" xfId="234"/>
    <cellStyle name="Millares 29" xfId="235"/>
    <cellStyle name="Millares 3" xfId="139"/>
    <cellStyle name="Millares 3 2" xfId="140"/>
    <cellStyle name="Millares 3 2 2" xfId="141"/>
    <cellStyle name="Millares 3 3" xfId="2"/>
    <cellStyle name="Millares 3 3 2" xfId="142"/>
    <cellStyle name="Millares 3 3 2 2" xfId="143"/>
    <cellStyle name="Millares 3 3 3" xfId="144"/>
    <cellStyle name="Millares 3 4" xfId="145"/>
    <cellStyle name="Millares 30" xfId="236"/>
    <cellStyle name="Millares 31" xfId="237"/>
    <cellStyle name="Millares 4" xfId="146"/>
    <cellStyle name="Millares 4 2" xfId="147"/>
    <cellStyle name="Millares 5" xfId="148"/>
    <cellStyle name="Millares 5 2" xfId="149"/>
    <cellStyle name="Millares 6" xfId="150"/>
    <cellStyle name="Millares 6 2" xfId="151"/>
    <cellStyle name="Millares 7" xfId="152"/>
    <cellStyle name="Millares 7 2" xfId="153"/>
    <cellStyle name="Millares 7 2 2" xfId="154"/>
    <cellStyle name="Millares 7 3" xfId="155"/>
    <cellStyle name="Millares 8" xfId="156"/>
    <cellStyle name="Millares 8 2" xfId="157"/>
    <cellStyle name="Millares 8 3" xfId="158"/>
    <cellStyle name="Millares 9" xfId="159"/>
    <cellStyle name="Millares 9 2" xfId="160"/>
    <cellStyle name="Millares 9 3" xfId="161"/>
    <cellStyle name="Neutral 2" xfId="162"/>
    <cellStyle name="Neutral 3" xfId="163"/>
    <cellStyle name="Normal" xfId="0" builtinId="0"/>
    <cellStyle name="Normal 10" xfId="164"/>
    <cellStyle name="Normal 11" xfId="1"/>
    <cellStyle name="Normal 12" xfId="165"/>
    <cellStyle name="Normal 2" xfId="5"/>
    <cellStyle name="Normal 2 2" xfId="166"/>
    <cellStyle name="Normal 2 2 2" xfId="6"/>
    <cellStyle name="Normal 2 3" xfId="167"/>
    <cellStyle name="Normal 2 4" xfId="168"/>
    <cellStyle name="Normal 3" xfId="169"/>
    <cellStyle name="Normal 3 2" xfId="3"/>
    <cellStyle name="Normal 3 3" xfId="170"/>
    <cellStyle name="Normal 3_PRESUPUESTO ORDINARIO-2010 con 7% y 18% al 22-07-09R(1)" xfId="171"/>
    <cellStyle name="Normal 4" xfId="172"/>
    <cellStyle name="Normal 4 2" xfId="4"/>
    <cellStyle name="Normal 4 3" xfId="173"/>
    <cellStyle name="Normal 5" xfId="174"/>
    <cellStyle name="Normal 5 2" xfId="175"/>
    <cellStyle name="Normal 5 2 2" xfId="176"/>
    <cellStyle name="Normal 5 3" xfId="177"/>
    <cellStyle name="Normal 5_TARIFAS 2013-8%" xfId="178"/>
    <cellStyle name="Normal 6" xfId="179"/>
    <cellStyle name="Normal 6 2" xfId="180"/>
    <cellStyle name="Normal 6 2 2" xfId="181"/>
    <cellStyle name="Normal 6 3" xfId="182"/>
    <cellStyle name="Normal 6_TARIFAS 2013-8%" xfId="183"/>
    <cellStyle name="Normal 7" xfId="184"/>
    <cellStyle name="Normal 7 2" xfId="185"/>
    <cellStyle name="Normal 7 2 2" xfId="186"/>
    <cellStyle name="Normal 7 3" xfId="187"/>
    <cellStyle name="Normal 7_TARIFAS 2013-8%" xfId="188"/>
    <cellStyle name="Normal 8" xfId="189"/>
    <cellStyle name="Normal 9" xfId="190"/>
    <cellStyle name="Normal 9 2" xfId="191"/>
    <cellStyle name="Notas 2" xfId="192"/>
    <cellStyle name="Notas 3" xfId="193"/>
    <cellStyle name="Porcentaje" xfId="238" builtinId="5"/>
    <cellStyle name="Porcentual 2" xfId="194"/>
    <cellStyle name="Porcentual 2 2" xfId="195"/>
    <cellStyle name="Porcentual 3" xfId="196"/>
    <cellStyle name="Porcentual 3 2" xfId="197"/>
    <cellStyle name="Porcentual 3 2 2" xfId="198"/>
    <cellStyle name="Porcentual 3 3" xfId="199"/>
    <cellStyle name="Porcentual 4" xfId="200"/>
    <cellStyle name="Porcentual 4 2" xfId="201"/>
    <cellStyle name="Porcentual 4 2 2" xfId="202"/>
    <cellStyle name="Porcentual 4 3" xfId="203"/>
    <cellStyle name="Porcentual 5" xfId="204"/>
    <cellStyle name="Porcentual 5 2" xfId="205"/>
    <cellStyle name="Porcentual 5 2 2" xfId="206"/>
    <cellStyle name="Porcentual 5 3" xfId="207"/>
    <cellStyle name="Porcentual 6" xfId="208"/>
    <cellStyle name="Porcentual 6 2" xfId="209"/>
    <cellStyle name="Porcentual 7" xfId="210"/>
    <cellStyle name="Salida 2" xfId="211"/>
    <cellStyle name="Salida 3" xfId="212"/>
    <cellStyle name="Texto de advertencia 2" xfId="213"/>
    <cellStyle name="Texto explicativo 2" xfId="214"/>
    <cellStyle name="Título 1 2" xfId="215"/>
    <cellStyle name="Título 2 2" xfId="216"/>
    <cellStyle name="Título 2 3" xfId="217"/>
    <cellStyle name="Título 3 2" xfId="218"/>
    <cellStyle name="Título 3 3" xfId="219"/>
    <cellStyle name="Título 4" xfId="220"/>
    <cellStyle name="Título 5" xfId="221"/>
    <cellStyle name="Total 2" xfId="222"/>
    <cellStyle name="Total 3" xfId="2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57</xdr:row>
      <xdr:rowOff>83821</xdr:rowOff>
    </xdr:from>
    <xdr:to>
      <xdr:col>1</xdr:col>
      <xdr:colOff>2044064</xdr:colOff>
      <xdr:row>57</xdr:row>
      <xdr:rowOff>975360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8671561"/>
          <a:ext cx="1358264" cy="8915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0</xdr:col>
      <xdr:colOff>742950</xdr:colOff>
      <xdr:row>6</xdr:row>
      <xdr:rowOff>28053</xdr:rowOff>
    </xdr:to>
    <xdr:pic>
      <xdr:nvPicPr>
        <xdr:cNvPr id="3" name="Picture 0" descr="LogoColor copy.jpg">
          <a:extLst>
            <a:ext uri="{FF2B5EF4-FFF2-40B4-BE49-F238E27FC236}">
              <a16:creationId xmlns:a16="http://schemas.microsoft.com/office/drawing/2014/main" xmlns="" id="{D49EE1F6-548E-4E57-9A42-EE7178962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561975" cy="885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1724025</xdr:colOff>
      <xdr:row>3</xdr:row>
      <xdr:rowOff>57151</xdr:rowOff>
    </xdr:from>
    <xdr:to>
      <xdr:col>1</xdr:col>
      <xdr:colOff>2735289</xdr:colOff>
      <xdr:row>6</xdr:row>
      <xdr:rowOff>133351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C7077091-9276-4E94-99EA-417AFD07D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85776"/>
          <a:ext cx="1011264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257175</xdr:colOff>
      <xdr:row>0</xdr:row>
      <xdr:rowOff>66675</xdr:rowOff>
    </xdr:from>
    <xdr:to>
      <xdr:col>4</xdr:col>
      <xdr:colOff>952500</xdr:colOff>
      <xdr:row>6</xdr:row>
      <xdr:rowOff>28575</xdr:rowOff>
    </xdr:to>
    <xdr:pic>
      <xdr:nvPicPr>
        <xdr:cNvPr id="5" name="Imagen 1" descr="!INCO">
          <a:extLst>
            <a:ext uri="{FF2B5EF4-FFF2-40B4-BE49-F238E27FC236}">
              <a16:creationId xmlns:a16="http://schemas.microsoft.com/office/drawing/2014/main" xmlns="" id="{AEF79A30-26AF-42FB-BCA7-5C5724DE2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66675"/>
          <a:ext cx="6953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1</xdr:col>
      <xdr:colOff>28575</xdr:colOff>
      <xdr:row>4</xdr:row>
      <xdr:rowOff>133350</xdr:rowOff>
    </xdr:to>
    <xdr:pic>
      <xdr:nvPicPr>
        <xdr:cNvPr id="2" name="Picture 0" descr="LogoColor copy.jpg">
          <a:extLst>
            <a:ext uri="{FF2B5EF4-FFF2-40B4-BE49-F238E27FC236}">
              <a16:creationId xmlns:a16="http://schemas.microsoft.com/office/drawing/2014/main" xmlns="" id="{D49EE1F6-548E-4E57-9A42-EE7178962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7143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657224</xdr:colOff>
      <xdr:row>3</xdr:row>
      <xdr:rowOff>157781</xdr:rowOff>
    </xdr:from>
    <xdr:to>
      <xdr:col>3</xdr:col>
      <xdr:colOff>582638</xdr:colOff>
      <xdr:row>6</xdr:row>
      <xdr:rowOff>114301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7077091-9276-4E94-99EA-417AFD07D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4" y="729281"/>
          <a:ext cx="792189" cy="480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390525</xdr:colOff>
      <xdr:row>0</xdr:row>
      <xdr:rowOff>123825</xdr:rowOff>
    </xdr:from>
    <xdr:to>
      <xdr:col>7</xdr:col>
      <xdr:colOff>1085850</xdr:colOff>
      <xdr:row>5</xdr:row>
      <xdr:rowOff>38100</xdr:rowOff>
    </xdr:to>
    <xdr:pic>
      <xdr:nvPicPr>
        <xdr:cNvPr id="4" name="Imagen 1" descr="!INCO">
          <a:extLst>
            <a:ext uri="{FF2B5EF4-FFF2-40B4-BE49-F238E27FC236}">
              <a16:creationId xmlns:a16="http://schemas.microsoft.com/office/drawing/2014/main" xmlns="" id="{AEF79A30-26AF-42FB-BCA7-5C5724DE2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2975" y="123825"/>
          <a:ext cx="6953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0</xdr:col>
      <xdr:colOff>1028700</xdr:colOff>
      <xdr:row>4</xdr:row>
      <xdr:rowOff>133350</xdr:rowOff>
    </xdr:to>
    <xdr:pic>
      <xdr:nvPicPr>
        <xdr:cNvPr id="5" name="Picture 0" descr="LogoColor copy.jpg">
          <a:extLst>
            <a:ext uri="{FF2B5EF4-FFF2-40B4-BE49-F238E27FC236}">
              <a16:creationId xmlns:a16="http://schemas.microsoft.com/office/drawing/2014/main" xmlns="" id="{D49EE1F6-548E-4E57-9A42-EE7178962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8096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2581275</xdr:colOff>
      <xdr:row>3</xdr:row>
      <xdr:rowOff>186356</xdr:rowOff>
    </xdr:from>
    <xdr:to>
      <xdr:col>2</xdr:col>
      <xdr:colOff>533400</xdr:colOff>
      <xdr:row>6</xdr:row>
      <xdr:rowOff>142876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C7077091-9276-4E94-99EA-417AFD07D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757856"/>
          <a:ext cx="742950" cy="480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390525</xdr:colOff>
      <xdr:row>0</xdr:row>
      <xdr:rowOff>123825</xdr:rowOff>
    </xdr:from>
    <xdr:to>
      <xdr:col>8</xdr:col>
      <xdr:colOff>1085850</xdr:colOff>
      <xdr:row>5</xdr:row>
      <xdr:rowOff>38100</xdr:rowOff>
    </xdr:to>
    <xdr:pic>
      <xdr:nvPicPr>
        <xdr:cNvPr id="7" name="Imagen 1" descr="!INCO">
          <a:extLst>
            <a:ext uri="{FF2B5EF4-FFF2-40B4-BE49-F238E27FC236}">
              <a16:creationId xmlns:a16="http://schemas.microsoft.com/office/drawing/2014/main" xmlns="" id="{AEF79A30-26AF-42FB-BCA7-5C5724DE2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123825"/>
          <a:ext cx="6953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73673</xdr:colOff>
      <xdr:row>1</xdr:row>
      <xdr:rowOff>184474</xdr:rowOff>
    </xdr:from>
    <xdr:to>
      <xdr:col>1</xdr:col>
      <xdr:colOff>770815</xdr:colOff>
      <xdr:row>7</xdr:row>
      <xdr:rowOff>39170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973" y="384499"/>
          <a:ext cx="697142" cy="1054846"/>
        </a:xfrm>
        <a:prstGeom prst="rect">
          <a:avLst/>
        </a:prstGeom>
      </xdr:spPr>
    </xdr:pic>
    <xdr:clientData/>
  </xdr:twoCellAnchor>
  <xdr:twoCellAnchor editAs="oneCell">
    <xdr:from>
      <xdr:col>16</xdr:col>
      <xdr:colOff>390525</xdr:colOff>
      <xdr:row>1</xdr:row>
      <xdr:rowOff>98361</xdr:rowOff>
    </xdr:from>
    <xdr:to>
      <xdr:col>16</xdr:col>
      <xdr:colOff>1091626</xdr:colOff>
      <xdr:row>6</xdr:row>
      <xdr:rowOff>118188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8200" y="298386"/>
          <a:ext cx="701101" cy="1019952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5</xdr:row>
      <xdr:rowOff>197593</xdr:rowOff>
    </xdr:from>
    <xdr:to>
      <xdr:col>5</xdr:col>
      <xdr:colOff>238125</xdr:colOff>
      <xdr:row>8</xdr:row>
      <xdr:rowOff>156370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00550" y="1197718"/>
          <a:ext cx="647700" cy="5588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73673</xdr:colOff>
      <xdr:row>1</xdr:row>
      <xdr:rowOff>184474</xdr:rowOff>
    </xdr:from>
    <xdr:to>
      <xdr:col>1</xdr:col>
      <xdr:colOff>770815</xdr:colOff>
      <xdr:row>6</xdr:row>
      <xdr:rowOff>85725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973" y="384499"/>
          <a:ext cx="697142" cy="901376"/>
        </a:xfrm>
        <a:prstGeom prst="rect">
          <a:avLst/>
        </a:prstGeom>
      </xdr:spPr>
    </xdr:pic>
    <xdr:clientData/>
  </xdr:twoCellAnchor>
  <xdr:twoCellAnchor editAs="oneCell">
    <xdr:from>
      <xdr:col>16</xdr:col>
      <xdr:colOff>400050</xdr:colOff>
      <xdr:row>0</xdr:row>
      <xdr:rowOff>184086</xdr:rowOff>
    </xdr:from>
    <xdr:to>
      <xdr:col>16</xdr:col>
      <xdr:colOff>1101151</xdr:colOff>
      <xdr:row>6</xdr:row>
      <xdr:rowOff>51513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67800" y="184086"/>
          <a:ext cx="701101" cy="1067577"/>
        </a:xfrm>
        <a:prstGeom prst="rect">
          <a:avLst/>
        </a:prstGeom>
      </xdr:spPr>
    </xdr:pic>
    <xdr:clientData/>
  </xdr:twoCellAnchor>
  <xdr:twoCellAnchor editAs="oneCell">
    <xdr:from>
      <xdr:col>4</xdr:col>
      <xdr:colOff>400051</xdr:colOff>
      <xdr:row>5</xdr:row>
      <xdr:rowOff>180975</xdr:rowOff>
    </xdr:from>
    <xdr:to>
      <xdr:col>5</xdr:col>
      <xdr:colOff>619126</xdr:colOff>
      <xdr:row>8</xdr:row>
      <xdr:rowOff>190553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7226" y="1181100"/>
          <a:ext cx="1314450" cy="60965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400050</xdr:colOff>
      <xdr:row>0</xdr:row>
      <xdr:rowOff>184086</xdr:rowOff>
    </xdr:from>
    <xdr:to>
      <xdr:col>16</xdr:col>
      <xdr:colOff>1101151</xdr:colOff>
      <xdr:row>6</xdr:row>
      <xdr:rowOff>108663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67800" y="184086"/>
          <a:ext cx="701101" cy="1067577"/>
        </a:xfrm>
        <a:prstGeom prst="rect">
          <a:avLst/>
        </a:prstGeom>
      </xdr:spPr>
    </xdr:pic>
    <xdr:clientData/>
  </xdr:twoCellAnchor>
  <xdr:twoCellAnchor editAs="oneCell">
    <xdr:from>
      <xdr:col>4</xdr:col>
      <xdr:colOff>561976</xdr:colOff>
      <xdr:row>6</xdr:row>
      <xdr:rowOff>19050</xdr:rowOff>
    </xdr:from>
    <xdr:to>
      <xdr:col>5</xdr:col>
      <xdr:colOff>514350</xdr:colOff>
      <xdr:row>8</xdr:row>
      <xdr:rowOff>142917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29151" y="1219200"/>
          <a:ext cx="1047749" cy="523917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0</xdr:row>
      <xdr:rowOff>123825</xdr:rowOff>
    </xdr:from>
    <xdr:to>
      <xdr:col>2</xdr:col>
      <xdr:colOff>790390</xdr:colOff>
      <xdr:row>4</xdr:row>
      <xdr:rowOff>142773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6225" y="123825"/>
          <a:ext cx="1476190" cy="81904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581025</xdr:colOff>
      <xdr:row>0</xdr:row>
      <xdr:rowOff>0</xdr:rowOff>
    </xdr:from>
    <xdr:to>
      <xdr:col>16</xdr:col>
      <xdr:colOff>1282126</xdr:colOff>
      <xdr:row>5</xdr:row>
      <xdr:rowOff>181752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48775" y="0"/>
          <a:ext cx="701101" cy="1181877"/>
        </a:xfrm>
        <a:prstGeom prst="rect">
          <a:avLst/>
        </a:prstGeom>
      </xdr:spPr>
    </xdr:pic>
    <xdr:clientData/>
  </xdr:twoCellAnchor>
  <xdr:twoCellAnchor editAs="oneCell">
    <xdr:from>
      <xdr:col>4</xdr:col>
      <xdr:colOff>561976</xdr:colOff>
      <xdr:row>6</xdr:row>
      <xdr:rowOff>19050</xdr:rowOff>
    </xdr:from>
    <xdr:to>
      <xdr:col>5</xdr:col>
      <xdr:colOff>514350</xdr:colOff>
      <xdr:row>8</xdr:row>
      <xdr:rowOff>161967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29151" y="1219200"/>
          <a:ext cx="1047749" cy="523917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0</xdr:row>
      <xdr:rowOff>123825</xdr:rowOff>
    </xdr:from>
    <xdr:to>
      <xdr:col>2</xdr:col>
      <xdr:colOff>790390</xdr:colOff>
      <xdr:row>4</xdr:row>
      <xdr:rowOff>180873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6225" y="123825"/>
          <a:ext cx="1476190" cy="81904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1</xdr:rowOff>
    </xdr:from>
    <xdr:to>
      <xdr:col>17</xdr:col>
      <xdr:colOff>645599</xdr:colOff>
      <xdr:row>4</xdr:row>
      <xdr:rowOff>152401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08349" y="1"/>
          <a:ext cx="645599" cy="914400"/>
        </a:xfrm>
        <a:prstGeom prst="rect">
          <a:avLst/>
        </a:prstGeom>
      </xdr:spPr>
    </xdr:pic>
    <xdr:clientData/>
  </xdr:twoCellAnchor>
  <xdr:twoCellAnchor editAs="oneCell">
    <xdr:from>
      <xdr:col>5</xdr:col>
      <xdr:colOff>768165</xdr:colOff>
      <xdr:row>5</xdr:row>
      <xdr:rowOff>180975</xdr:rowOff>
    </xdr:from>
    <xdr:to>
      <xdr:col>6</xdr:col>
      <xdr:colOff>720538</xdr:colOff>
      <xdr:row>8</xdr:row>
      <xdr:rowOff>181017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36878" y="1161490"/>
          <a:ext cx="1044947" cy="588351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0</xdr:row>
      <xdr:rowOff>123825</xdr:rowOff>
    </xdr:from>
    <xdr:to>
      <xdr:col>2</xdr:col>
      <xdr:colOff>1340643</xdr:colOff>
      <xdr:row>4</xdr:row>
      <xdr:rowOff>184980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6225" y="123825"/>
          <a:ext cx="1343025" cy="8231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cho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portes%20Excel\Presupuesto\Ejecuciones%20y%20Liquidaciones\IV%20TRIM-07\Pre_RX49%20-%20Proyecci&#243;n%20Egresos%20Prog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d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Presupuesto\01-2007\Pre_RX47%20-%20Informe%20de%20Ejec.%20Trim%20I-07.%20Ingres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%20de%20ejecuci&#243;n%202011/INFEJEC%20IV-2011%20LIQUIDACI&#211;N/Pre_RX47%20-%20Informe%20de%20Ejec.IngresosTri-III-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Nf-ejecuciones%202009/LIQUI-IV-TRIMESTRE%202009/Pre_RX49%20-%20Proyecci&#243;n%20Egresos%20Prog-2-IV-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IQUI%202014\Liqui%20Presup-%202014%20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Reportes%20Excel\Presupuesto\Ejecuciones%20y%20Liquidaciones\III%20TRI-2008\Pre_RX47%20-%20Informe%20de%20Ejec.IngresosTri-III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c-srvfs01\Folder%20Redirection\mbenavides\My%20Documents\PRESUPTO%20ORDINARIO%202015%20CPP%20Rel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Programas"/>
      <sheetName val="OPEN-CLOSE"/>
      <sheetName val="Salida"/>
      <sheetName val="machote"/>
      <sheetName val="Avanzado"/>
      <sheetName val="Tipo Cambio"/>
      <sheetName val="Programas2"/>
      <sheetName val="Trabajo"/>
      <sheetName val="CONEXION"/>
      <sheetName val="HOJA_LISTAS"/>
      <sheetName val="LISTAS"/>
      <sheetName val="Bib_Programas"/>
      <sheetName val="Ingreso"/>
    </sheetNames>
    <definedNames>
      <definedName name="BotDiagCancel"/>
      <definedName name="BotDiagOK"/>
    </defined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Modelo"/>
      <sheetName val="Definicion"/>
      <sheetName val="Plantilla"/>
      <sheetName val="SALIDA"/>
    </sheetNames>
    <sheetDataSet>
      <sheetData sheetId="0">
        <row r="13">
          <cell r="B13" t="str">
            <v>%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de1"/>
    </sheetNames>
    <definedNames>
      <definedName name="GEN_BotonIngresoCancel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Modelo"/>
      <sheetName val="Definicion"/>
      <sheetName val="Plantilla"/>
      <sheetName val="SALIDA"/>
    </sheetNames>
    <sheetDataSet>
      <sheetData sheetId="0">
        <row r="6">
          <cell r="B6" t="str">
            <v>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Modelo"/>
      <sheetName val="Definicion"/>
      <sheetName val="Plantilla"/>
      <sheetName val="SALID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Modelo"/>
      <sheetName val="Definicion"/>
      <sheetName val="Plantilla"/>
      <sheetName val="SALIDA"/>
    </sheetNames>
    <sheetDataSet>
      <sheetData sheetId="0">
        <row r="10">
          <cell r="B10" t="str">
            <v>%</v>
          </cell>
        </row>
        <row r="11">
          <cell r="B11" t="str">
            <v>Todos</v>
          </cell>
        </row>
        <row r="13">
          <cell r="B13" t="str">
            <v>%</v>
          </cell>
        </row>
        <row r="19">
          <cell r="B19" t="str">
            <v>12</v>
          </cell>
        </row>
      </sheetData>
      <sheetData sheetId="1"/>
      <sheetData sheetId="2" refreshError="1"/>
      <sheetData sheetId="3" refreshError="1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-4325"/>
      <sheetName val="Res gral 2014"/>
      <sheetName val="Prog 1 IV Trim 14"/>
      <sheetName val="Prog 2 IV Trim 2014"/>
      <sheetName val="Egr- Res-Gral -GRAF"/>
      <sheetName val="Egr-Prog-1 CUAD 7 GRAF 4"/>
      <sheetName val="Egr-Prog-2 CUAD 8 GRAF 5"/>
      <sheetName val="Criterio egresos"/>
      <sheetName val="GrafingresosComp"/>
      <sheetName val="Superávit"/>
      <sheetName val="Sup-específ"/>
      <sheetName val="Superávit libre"/>
      <sheetName val="Clasifegre"/>
      <sheetName val="Origyaplic"/>
      <sheetName val="Ley8436 y Dec-34085-MAG "/>
      <sheetName val="Criterio-ing"/>
      <sheetName val="Graf-Circular"/>
      <sheetName val="Infejec Prog 1"/>
      <sheetName val="Modelo"/>
      <sheetName val="Definicion"/>
      <sheetName val="Transf-8436"/>
      <sheetName val="Declara 3% Ley 8488"/>
      <sheetName val="Dist superávit 2013"/>
      <sheetName val="DECLARA CNE LEY 8488 2010"/>
      <sheetName val="CUOTA  ACARREO DEC-37386"/>
      <sheetName val="Indice"/>
      <sheetName val="Hoja1"/>
      <sheetName val="Hoja2"/>
      <sheetName val="Hoja3"/>
      <sheetName val="Hoja4"/>
      <sheetName val="Hoja5"/>
      <sheetName val="PROGRAMA 1 MAG 79.68% (2)"/>
      <sheetName val="PROGRAMA 1 MAG 20.32% (3)"/>
      <sheetName val="PROGRAMA 2 MAG 79.68% (2)"/>
      <sheetName val="PROGRAMA 2 MAG 20.32% (3)"/>
      <sheetName val="Origen y aplic pág-4"/>
      <sheetName val="RESINGRESOS 2019"/>
      <sheetName val="TARIFAS 2018"/>
      <sheetName val="X Grupo ingresos"/>
      <sheetName val="Relac Puestos ORIGEN "/>
      <sheetName val="Anexo 4"/>
      <sheetName val="Anexo 5-2019"/>
      <sheetName val="Tabla SALARIOS "/>
      <sheetName val="Salarios Resumen"/>
      <sheetName val="TOTAL EGRESOS"/>
      <sheetName val="PROGRAMA 1"/>
      <sheetName val="Res-Obj_Prog1"/>
      <sheetName val="ResumenMetas_PROG1"/>
      <sheetName val="Matriz POI-Progr1"/>
      <sheetName val="PROGRAMA 2"/>
      <sheetName val="Res-Obj_Prog2"/>
      <sheetName val="Matriz POI-Progr2"/>
      <sheetName val="ResumenMetas_PROG2"/>
      <sheetName val="RESUMEN EGRESOS"/>
      <sheetName val="Objetivo estratégico"/>
      <sheetName val="Transferencias"/>
      <sheetName val="Capacit-Funcionarios"/>
      <sheetName val="HorasExtra"/>
      <sheetName val="Ley 7600-8488"/>
      <sheetName val="ANEXO-2"/>
      <sheetName val="Anexo3"/>
      <sheetName val="Límite-anexo-6"/>
      <sheetName val="Cálculo superávit proyec 2016"/>
      <sheetName val="Serv Contratados"/>
      <sheetName val="Dinámica-Totales"/>
      <sheetName val="Hoja30"/>
      <sheetName val="Hoja28"/>
      <sheetName val="Hoja19"/>
      <sheetName val="Hoja21"/>
      <sheetName val="Hoja23"/>
      <sheetName val="Hoja29"/>
      <sheetName val="Hoja31"/>
      <sheetName val="RESINGRESOS 2019 (2)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20"/>
      <sheetName val="Hoja22"/>
      <sheetName val="Hoja24"/>
      <sheetName val="Hoja25"/>
      <sheetName val="Hoja26"/>
      <sheetName val="Hoja27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C12" t="str">
            <v>MATER.Y SUMINIST.</v>
          </cell>
        </row>
      </sheetData>
      <sheetData sheetId="7"/>
      <sheetData sheetId="8"/>
      <sheetData sheetId="9"/>
      <sheetData sheetId="10">
        <row r="34">
          <cell r="D34" t="e">
            <v>#REF!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C4" t="str">
            <v>Selectcmp_Clase,des_clase,cmp_Clase||'-'||cmp_SubClase cmp_SubClase,des_SubClase,cmp_Clase||'-'||cmp_SubClase||'-'||cmp_Grupo cmp_Grupo,des_Grupo,cmp_Clase||'-'||cmp_SubClase||'-'||cmp_Grupo||'-'||cmp_SubGrupo cmp_SubGrupo,des_SubGrupo,cmp_Clase||'-'||cmp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>
        <row r="4">
          <cell r="C4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 (2)"/>
      <sheetName val="Param"/>
      <sheetName val="Modelo"/>
      <sheetName val="Definicion"/>
      <sheetName val="Plantilla"/>
      <sheetName val="SALIDA"/>
      <sheetName val="PROGRAMA 1 MAG 20.32% (3)"/>
      <sheetName val="PROGRAMA 2 MAG 79.68% (2)"/>
      <sheetName val="PROGRAMA 2 MAG 20.32% (3)"/>
      <sheetName val="Proyección c Regla fiscal 2020"/>
      <sheetName val="Origen y aplic pág-4"/>
      <sheetName val="RESINGRESOS 2019"/>
      <sheetName val="TARIFAS 2018"/>
      <sheetName val="X Grupo ingresos"/>
      <sheetName val="Relac Puestos ORIGEN "/>
      <sheetName val="Tabla SALARIOS "/>
      <sheetName val="Hoja37"/>
      <sheetName val="Salarios Resumen"/>
      <sheetName val="PROGRAMA 1"/>
      <sheetName val="Hoja38"/>
      <sheetName val="Matriz POI-Progr1"/>
      <sheetName val="PROGRAMA 2"/>
      <sheetName val="Matriz POI-Progr2"/>
      <sheetName val="ResumenMetas_PROG1"/>
      <sheetName val="TOTAL EGRESOS"/>
      <sheetName val="ResumenMetas_PROG2"/>
      <sheetName val="RESUMEN EGRESOS"/>
      <sheetName val="Objetivo estratégico"/>
      <sheetName val="Transferencias"/>
      <sheetName val="Capacit-Funcionarios"/>
      <sheetName val="HorasExtra"/>
      <sheetName val="Ley 7600-8488"/>
      <sheetName val="ANEXO-2"/>
      <sheetName val="Anexo3"/>
      <sheetName val="Anexo 4"/>
      <sheetName val="Anexo 5-2019"/>
      <sheetName val="Límite-anexo-6"/>
      <sheetName val="Cálculo superávit proyec 2016"/>
      <sheetName val="Serv Contratados"/>
      <sheetName val="RESINGRESOS 2019 (2)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Hoja24"/>
      <sheetName val="Hoja25"/>
      <sheetName val="Hoja26"/>
      <sheetName val="Hoja27"/>
      <sheetName val="Hoja28"/>
      <sheetName val="Hoja29"/>
      <sheetName val="Hoja30"/>
      <sheetName val="Hoja31"/>
      <sheetName val="Hoja32"/>
      <sheetName val="Hoja33"/>
      <sheetName val="Hoja34"/>
      <sheetName val="Hoja35"/>
      <sheetName val="Hoja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opios (2)"/>
      <sheetName val="ingresos propios"/>
      <sheetName val="ley 7600-8488"/>
      <sheetName val="Cálculo superávit proyec 2013"/>
      <sheetName val="TARIFAS 2015-6%"/>
      <sheetName val="RESUMEN-EGRESOS ANEX19 Ctrl (2)"/>
      <sheetName val="Distribución Transf MAG-2015"/>
      <sheetName val="RESINGRESOS2014-PÁG 5 (2)"/>
      <sheetName val="X Grupo ingresos 2015"/>
      <sheetName val="TARIFAS 2014-6%"/>
      <sheetName val="RESINGRESOS2015-PÁG 5"/>
      <sheetName val="ANEXO-5"/>
      <sheetName val="Anexo7"/>
      <sheetName val="res gral  de puestos Anexo 8"/>
      <sheetName val="Anexo 9"/>
      <sheetName val="Límite-anexo-10"/>
      <sheetName val="Origen y aplic pág-4"/>
      <sheetName val="RESUMEN-EGRESOS ANEX19 Ctrl (3"/>
      <sheetName val="RESUMEN-EGRESOS ANEX19 Ctrl "/>
      <sheetName val="Anexo 01 Directriz 09"/>
      <sheetName val="pres def.prog1"/>
      <sheetName val="pres def prog2"/>
      <sheetName val="R.P.11- I SEM (1)"/>
      <sheetName val="Tabla SALARIOS "/>
      <sheetName val="R.P.11 anual "/>
      <sheetName val="Ley-7600-8488 ANEX 20"/>
      <sheetName val="TRANSFERENCIAS"/>
      <sheetName val="Gastos operativos"/>
      <sheetName val="Tranferencias de ac norma"/>
      <sheetName val="Anexo 21 AP "/>
      <sheetName val="Hoja1"/>
      <sheetName val="Hoja2"/>
      <sheetName val="Hoja3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1">
          <cell r="D11">
            <v>1</v>
          </cell>
        </row>
        <row r="12">
          <cell r="D12">
            <v>1</v>
          </cell>
        </row>
        <row r="13">
          <cell r="D13">
            <v>1</v>
          </cell>
        </row>
        <row r="24">
          <cell r="D24">
            <v>0</v>
          </cell>
        </row>
        <row r="25">
          <cell r="D25">
            <v>1</v>
          </cell>
        </row>
        <row r="40">
          <cell r="D40">
            <v>0</v>
          </cell>
        </row>
        <row r="42">
          <cell r="D42">
            <v>0</v>
          </cell>
        </row>
        <row r="43">
          <cell r="D43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4">
          <cell r="G4">
            <v>518154</v>
          </cell>
        </row>
        <row r="5">
          <cell r="G5">
            <v>610264.19999999995</v>
          </cell>
        </row>
        <row r="6">
          <cell r="G6">
            <v>692710.2</v>
          </cell>
        </row>
        <row r="7">
          <cell r="G7">
            <v>753534.6</v>
          </cell>
        </row>
        <row r="8">
          <cell r="G8">
            <v>829647</v>
          </cell>
        </row>
        <row r="9">
          <cell r="G9">
            <v>882390.6</v>
          </cell>
        </row>
        <row r="10">
          <cell r="G10">
            <v>963963</v>
          </cell>
        </row>
        <row r="11">
          <cell r="G11">
            <v>576357.6</v>
          </cell>
        </row>
        <row r="12">
          <cell r="G12">
            <v>576357.6</v>
          </cell>
        </row>
        <row r="14">
          <cell r="G14">
            <v>692710.2</v>
          </cell>
        </row>
        <row r="16">
          <cell r="G16">
            <v>829647</v>
          </cell>
        </row>
        <row r="17">
          <cell r="G17">
            <v>2437339</v>
          </cell>
        </row>
        <row r="20">
          <cell r="P20">
            <v>290122.91904699994</v>
          </cell>
        </row>
        <row r="22">
          <cell r="G22">
            <v>347856.6</v>
          </cell>
        </row>
        <row r="23">
          <cell r="G23">
            <v>390444.6</v>
          </cell>
        </row>
        <row r="25">
          <cell r="I25">
            <v>290122.91904699994</v>
          </cell>
        </row>
        <row r="26">
          <cell r="I26">
            <v>317442.91943000001</v>
          </cell>
          <cell r="P26">
            <v>317442.91943000001</v>
          </cell>
        </row>
        <row r="27">
          <cell r="I27">
            <v>330733.35750000004</v>
          </cell>
          <cell r="P27">
            <v>330733.35750000004</v>
          </cell>
        </row>
        <row r="28">
          <cell r="P28">
            <v>340158</v>
          </cell>
        </row>
        <row r="29">
          <cell r="G29">
            <v>449358</v>
          </cell>
        </row>
        <row r="30">
          <cell r="P30">
            <v>1134642.6000000001</v>
          </cell>
        </row>
        <row r="32">
          <cell r="P32">
            <v>359049.6</v>
          </cell>
        </row>
        <row r="33">
          <cell r="P33">
            <v>422276.4</v>
          </cell>
        </row>
        <row r="34">
          <cell r="G34">
            <v>261807.45306300002</v>
          </cell>
        </row>
        <row r="35">
          <cell r="G35">
            <v>278011.42090149998</v>
          </cell>
        </row>
        <row r="36">
          <cell r="G36">
            <v>281163.72863800003</v>
          </cell>
        </row>
        <row r="37">
          <cell r="I37">
            <v>322837.71974999999</v>
          </cell>
        </row>
        <row r="38">
          <cell r="I38">
            <v>348075</v>
          </cell>
        </row>
        <row r="39">
          <cell r="I39">
            <v>284205.42908550001</v>
          </cell>
        </row>
        <row r="40">
          <cell r="I40">
            <v>307101.13790849998</v>
          </cell>
        </row>
        <row r="42">
          <cell r="I42">
            <v>293496.44136149995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O62"/>
  <sheetViews>
    <sheetView topLeftCell="A28" zoomScale="125" zoomScaleNormal="125" workbookViewId="0">
      <selection activeCell="I58" sqref="I58"/>
    </sheetView>
  </sheetViews>
  <sheetFormatPr baseColWidth="10" defaultRowHeight="11.25" x14ac:dyDescent="0.15"/>
  <cols>
    <col min="1" max="1" width="24" style="46" customWidth="1"/>
    <col min="2" max="2" width="31" style="45" customWidth="1"/>
    <col min="3" max="3" width="9.5703125" style="45" bestFit="1" customWidth="1"/>
    <col min="4" max="4" width="11.42578125" style="45" customWidth="1"/>
    <col min="5" max="5" width="12.5703125" style="66" customWidth="1"/>
    <col min="6" max="6" width="11" style="47" customWidth="1"/>
    <col min="7" max="7" width="9.5703125" style="48" customWidth="1"/>
    <col min="8" max="8" width="20.140625" style="45" customWidth="1"/>
    <col min="9" max="9" width="7.28515625" style="45" bestFit="1" customWidth="1"/>
    <col min="10" max="10" width="16.7109375" style="45" customWidth="1"/>
    <col min="11" max="11" width="15.7109375" style="45" customWidth="1"/>
    <col min="12" max="12" width="11.42578125" style="45"/>
    <col min="13" max="13" width="12.5703125" style="45" bestFit="1" customWidth="1"/>
    <col min="14" max="14" width="14.140625" style="45" bestFit="1" customWidth="1"/>
    <col min="15" max="15" width="15.140625" style="45" bestFit="1" customWidth="1"/>
    <col min="16" max="16384" width="11.42578125" style="45"/>
  </cols>
  <sheetData>
    <row r="1" spans="1:10" s="2" customFormat="1" x14ac:dyDescent="0.15">
      <c r="A1" s="325" t="s">
        <v>0</v>
      </c>
      <c r="B1" s="325"/>
      <c r="C1" s="325"/>
      <c r="D1" s="325"/>
      <c r="E1" s="325"/>
      <c r="F1" s="325"/>
      <c r="G1" s="325"/>
      <c r="H1" s="325"/>
    </row>
    <row r="2" spans="1:10" s="2" customFormat="1" x14ac:dyDescent="0.15">
      <c r="A2" s="325"/>
      <c r="B2" s="325"/>
      <c r="C2" s="325"/>
      <c r="D2" s="325"/>
      <c r="E2" s="325"/>
      <c r="F2" s="325"/>
      <c r="G2" s="325"/>
      <c r="H2" s="325"/>
    </row>
    <row r="3" spans="1:10" s="2" customFormat="1" x14ac:dyDescent="0.15">
      <c r="A3" s="325" t="s">
        <v>1</v>
      </c>
      <c r="B3" s="325"/>
      <c r="C3" s="325"/>
      <c r="D3" s="325"/>
      <c r="E3" s="325"/>
      <c r="F3" s="325"/>
      <c r="G3" s="325"/>
      <c r="H3" s="325"/>
    </row>
    <row r="4" spans="1:10" s="2" customFormat="1" x14ac:dyDescent="0.15">
      <c r="A4" s="325" t="s">
        <v>59</v>
      </c>
      <c r="B4" s="325"/>
      <c r="C4" s="325"/>
      <c r="D4" s="325"/>
      <c r="E4" s="325"/>
      <c r="F4" s="325"/>
      <c r="G4" s="325"/>
      <c r="H4" s="325"/>
    </row>
    <row r="5" spans="1:10" s="2" customFormat="1" x14ac:dyDescent="0.15">
      <c r="A5" s="325" t="s">
        <v>2</v>
      </c>
      <c r="B5" s="325"/>
      <c r="C5" s="325"/>
      <c r="D5" s="325"/>
      <c r="E5" s="325"/>
      <c r="F5" s="325"/>
      <c r="G5" s="325"/>
      <c r="H5" s="325"/>
    </row>
    <row r="6" spans="1:10" s="2" customFormat="1" ht="12" thickBot="1" x14ac:dyDescent="0.2">
      <c r="A6" s="324"/>
      <c r="B6" s="324"/>
      <c r="C6" s="324"/>
      <c r="D6" s="324"/>
      <c r="E6" s="324"/>
      <c r="F6" s="324"/>
      <c r="G6" s="324"/>
      <c r="H6" s="324"/>
    </row>
    <row r="7" spans="1:10" s="2" customFormat="1" ht="33" customHeight="1" thickBot="1" x14ac:dyDescent="0.2">
      <c r="A7" s="90" t="s">
        <v>55</v>
      </c>
      <c r="B7" s="60" t="s">
        <v>56</v>
      </c>
      <c r="C7" s="54" t="s">
        <v>57</v>
      </c>
      <c r="D7" s="60" t="s">
        <v>3</v>
      </c>
      <c r="E7" s="61" t="s">
        <v>4</v>
      </c>
      <c r="F7" s="55" t="s">
        <v>4</v>
      </c>
      <c r="G7" s="56" t="s">
        <v>54</v>
      </c>
      <c r="H7" s="57" t="s">
        <v>53</v>
      </c>
    </row>
    <row r="8" spans="1:10" s="2" customFormat="1" ht="12.75" x14ac:dyDescent="0.15">
      <c r="A8" s="6"/>
      <c r="B8" s="7" t="s">
        <v>58</v>
      </c>
      <c r="C8" s="8" t="s">
        <v>5</v>
      </c>
      <c r="D8" s="58">
        <f>'[9]Anexo 9'!D11</f>
        <v>1</v>
      </c>
      <c r="E8" s="67">
        <v>453600</v>
      </c>
      <c r="F8" s="9">
        <f>'[9]Tabla SALARIOS '!G29/1000</f>
        <v>449.358</v>
      </c>
      <c r="G8" s="5">
        <v>12</v>
      </c>
      <c r="H8" s="69">
        <f>+E8*G8*D8</f>
        <v>5443200</v>
      </c>
    </row>
    <row r="9" spans="1:10" s="2" customFormat="1" ht="12.75" x14ac:dyDescent="0.15">
      <c r="A9" s="6"/>
      <c r="B9" s="7" t="s">
        <v>6</v>
      </c>
      <c r="C9" s="8" t="s">
        <v>5</v>
      </c>
      <c r="D9" s="58">
        <f>'[9]Anexo 9'!D12</f>
        <v>1</v>
      </c>
      <c r="E9" s="67">
        <v>1131050</v>
      </c>
      <c r="F9" s="9">
        <f>'[9]Tabla SALARIOS '!P30/1000</f>
        <v>1134.6426000000001</v>
      </c>
      <c r="G9" s="5">
        <v>12</v>
      </c>
      <c r="H9" s="69">
        <f>+E9*G9*D9</f>
        <v>13572600</v>
      </c>
    </row>
    <row r="10" spans="1:10" s="2" customFormat="1" ht="12.75" x14ac:dyDescent="0.15">
      <c r="A10" s="6"/>
      <c r="B10" s="7" t="s">
        <v>7</v>
      </c>
      <c r="C10" s="8" t="s">
        <v>5</v>
      </c>
      <c r="D10" s="58">
        <f>'[9]Anexo 9'!D13</f>
        <v>1</v>
      </c>
      <c r="E10" s="67">
        <v>2437339</v>
      </c>
      <c r="F10" s="9">
        <f>'[9]Tabla SALARIOS '!G17/1000</f>
        <v>2437.3389999999999</v>
      </c>
      <c r="G10" s="5">
        <v>12</v>
      </c>
      <c r="H10" s="69">
        <f>+E10*G10*D10</f>
        <v>29248068</v>
      </c>
    </row>
    <row r="11" spans="1:10" s="2" customFormat="1" ht="12.75" x14ac:dyDescent="0.15">
      <c r="A11" s="6">
        <v>401041</v>
      </c>
      <c r="B11" s="7" t="s">
        <v>8</v>
      </c>
      <c r="C11" s="8" t="s">
        <v>5</v>
      </c>
      <c r="D11" s="58">
        <v>9</v>
      </c>
      <c r="E11" s="67">
        <v>518550</v>
      </c>
      <c r="F11" s="9">
        <f>'[9]Tabla SALARIOS '!G4/1000</f>
        <v>518.154</v>
      </c>
      <c r="G11" s="5" t="s">
        <v>9</v>
      </c>
      <c r="H11" s="69">
        <f t="shared" ref="H11:H43" si="0">+E11*G11*D11</f>
        <v>56003400</v>
      </c>
      <c r="J11" s="4"/>
    </row>
    <row r="12" spans="1:10" s="2" customFormat="1" ht="12.75" x14ac:dyDescent="0.15">
      <c r="A12" s="6">
        <v>403042</v>
      </c>
      <c r="B12" s="11" t="s">
        <v>10</v>
      </c>
      <c r="C12" s="8" t="s">
        <v>5</v>
      </c>
      <c r="D12" s="58">
        <v>13</v>
      </c>
      <c r="E12" s="67">
        <v>610150</v>
      </c>
      <c r="F12" s="9">
        <f>'[9]Tabla SALARIOS '!G5/1000</f>
        <v>610.26419999999996</v>
      </c>
      <c r="G12" s="5">
        <v>12</v>
      </c>
      <c r="H12" s="69">
        <f t="shared" si="0"/>
        <v>95183400</v>
      </c>
    </row>
    <row r="13" spans="1:10" s="2" customFormat="1" ht="12.75" x14ac:dyDescent="0.15">
      <c r="A13" s="6">
        <v>404043</v>
      </c>
      <c r="B13" s="11" t="s">
        <v>11</v>
      </c>
      <c r="C13" s="8" t="s">
        <v>5</v>
      </c>
      <c r="D13" s="58">
        <v>6</v>
      </c>
      <c r="E13" s="67">
        <v>692000</v>
      </c>
      <c r="F13" s="9">
        <f>'[9]Tabla SALARIOS '!G6/1000</f>
        <v>692.71019999999999</v>
      </c>
      <c r="G13" s="5">
        <v>12</v>
      </c>
      <c r="H13" s="69">
        <f t="shared" si="0"/>
        <v>49824000</v>
      </c>
    </row>
    <row r="14" spans="1:10" s="2" customFormat="1" ht="12.75" x14ac:dyDescent="0.15">
      <c r="A14" s="6">
        <v>404044</v>
      </c>
      <c r="B14" s="11" t="s">
        <v>12</v>
      </c>
      <c r="C14" s="8" t="s">
        <v>5</v>
      </c>
      <c r="D14" s="58">
        <v>15</v>
      </c>
      <c r="E14" s="67">
        <v>752450</v>
      </c>
      <c r="F14" s="9">
        <f>+'[9]Tabla SALARIOS '!G7/1000</f>
        <v>753.53459999999995</v>
      </c>
      <c r="G14" s="5">
        <v>12</v>
      </c>
      <c r="H14" s="69">
        <f t="shared" si="0"/>
        <v>135441000</v>
      </c>
    </row>
    <row r="15" spans="1:10" s="2" customFormat="1" ht="12.75" x14ac:dyDescent="0.15">
      <c r="A15" s="6">
        <v>404045</v>
      </c>
      <c r="B15" s="11" t="s">
        <v>13</v>
      </c>
      <c r="C15" s="8" t="s">
        <v>5</v>
      </c>
      <c r="D15" s="58">
        <v>13</v>
      </c>
      <c r="E15" s="67">
        <v>827950</v>
      </c>
      <c r="F15" s="9">
        <f>+'[9]Tabla SALARIOS '!G8/1000</f>
        <v>829.64700000000005</v>
      </c>
      <c r="G15" s="5">
        <v>12</v>
      </c>
      <c r="H15" s="70">
        <f t="shared" si="0"/>
        <v>129160200</v>
      </c>
    </row>
    <row r="16" spans="1:10" s="2" customFormat="1" ht="12.75" x14ac:dyDescent="0.15">
      <c r="A16" s="6">
        <v>405046</v>
      </c>
      <c r="B16" s="11" t="s">
        <v>14</v>
      </c>
      <c r="C16" s="8" t="s">
        <v>5</v>
      </c>
      <c r="D16" s="58">
        <v>4</v>
      </c>
      <c r="E16" s="67">
        <v>880400</v>
      </c>
      <c r="F16" s="9">
        <f>+'[9]Tabla SALARIOS '!G9/1000</f>
        <v>882.39059999999995</v>
      </c>
      <c r="G16" s="5">
        <v>12</v>
      </c>
      <c r="H16" s="70">
        <f t="shared" si="0"/>
        <v>42259200</v>
      </c>
    </row>
    <row r="17" spans="1:8" s="2" customFormat="1" ht="12.75" x14ac:dyDescent="0.15">
      <c r="A17" s="6">
        <v>405047</v>
      </c>
      <c r="B17" s="7" t="s">
        <v>15</v>
      </c>
      <c r="C17" s="8" t="s">
        <v>5</v>
      </c>
      <c r="D17" s="58">
        <v>4</v>
      </c>
      <c r="E17" s="67">
        <v>961450</v>
      </c>
      <c r="F17" s="9">
        <f>+'[9]Tabla SALARIOS '!G10/1000</f>
        <v>963.96299999999997</v>
      </c>
      <c r="G17" s="5">
        <v>12</v>
      </c>
      <c r="H17" s="70">
        <f t="shared" si="0"/>
        <v>46149600</v>
      </c>
    </row>
    <row r="18" spans="1:8" s="2" customFormat="1" ht="12.75" x14ac:dyDescent="0.15">
      <c r="A18" s="6">
        <v>402039</v>
      </c>
      <c r="B18" s="7" t="s">
        <v>16</v>
      </c>
      <c r="C18" s="8" t="s">
        <v>5</v>
      </c>
      <c r="D18" s="58">
        <v>1</v>
      </c>
      <c r="E18" s="67">
        <v>576400</v>
      </c>
      <c r="F18" s="9">
        <f>+'[9]Tabla SALARIOS '!G11/1000</f>
        <v>576.35759999999993</v>
      </c>
      <c r="G18" s="5">
        <v>12</v>
      </c>
      <c r="H18" s="70">
        <f t="shared" si="0"/>
        <v>6916800</v>
      </c>
    </row>
    <row r="19" spans="1:8" s="16" customFormat="1" ht="12.75" x14ac:dyDescent="0.15">
      <c r="A19" s="12">
        <v>304060</v>
      </c>
      <c r="B19" s="13" t="s">
        <v>17</v>
      </c>
      <c r="C19" s="14" t="s">
        <v>5</v>
      </c>
      <c r="D19" s="58">
        <v>1</v>
      </c>
      <c r="E19" s="67">
        <v>440800</v>
      </c>
      <c r="F19" s="9">
        <f>+'[9]Tabla SALARIOS '!G12/1000</f>
        <v>576.35759999999993</v>
      </c>
      <c r="G19" s="15" t="s">
        <v>9</v>
      </c>
      <c r="H19" s="70">
        <f t="shared" si="0"/>
        <v>5289600</v>
      </c>
    </row>
    <row r="20" spans="1:8" s="16" customFormat="1" ht="12.75" x14ac:dyDescent="0.15">
      <c r="A20" s="12">
        <v>404064</v>
      </c>
      <c r="B20" s="13" t="s">
        <v>18</v>
      </c>
      <c r="C20" s="14" t="s">
        <v>5</v>
      </c>
      <c r="D20" s="58">
        <v>1</v>
      </c>
      <c r="E20" s="67">
        <v>692000</v>
      </c>
      <c r="F20" s="17">
        <f>+'[9]Tabla SALARIOS '!G14/1000</f>
        <v>692.71019999999999</v>
      </c>
      <c r="G20" s="15">
        <v>12</v>
      </c>
      <c r="H20" s="70">
        <f t="shared" si="0"/>
        <v>8304000</v>
      </c>
    </row>
    <row r="21" spans="1:8" s="2" customFormat="1" ht="12.75" hidden="1" x14ac:dyDescent="0.2">
      <c r="A21" s="6">
        <v>304060</v>
      </c>
      <c r="B21" s="7" t="s">
        <v>17</v>
      </c>
      <c r="C21" s="8" t="s">
        <v>5</v>
      </c>
      <c r="D21" s="58">
        <f>'[9]Anexo 9'!D24</f>
        <v>0</v>
      </c>
      <c r="E21" s="71">
        <v>397.6</v>
      </c>
      <c r="F21" s="9"/>
      <c r="G21" s="5">
        <v>12</v>
      </c>
      <c r="H21" s="70">
        <f t="shared" si="0"/>
        <v>0</v>
      </c>
    </row>
    <row r="22" spans="1:8" s="2" customFormat="1" ht="12.75" x14ac:dyDescent="0.15">
      <c r="A22" s="6">
        <v>405067</v>
      </c>
      <c r="B22" s="7" t="s">
        <v>19</v>
      </c>
      <c r="C22" s="8" t="s">
        <v>5</v>
      </c>
      <c r="D22" s="58">
        <f>'[9]Anexo 9'!D25</f>
        <v>1</v>
      </c>
      <c r="E22" s="67">
        <v>827950</v>
      </c>
      <c r="F22" s="9">
        <f>+'[9]Tabla SALARIOS '!G16/1000</f>
        <v>829.64700000000005</v>
      </c>
      <c r="G22" s="5">
        <v>12</v>
      </c>
      <c r="H22" s="70">
        <f t="shared" si="0"/>
        <v>9935400</v>
      </c>
    </row>
    <row r="23" spans="1:8" s="2" customFormat="1" ht="12.75" x14ac:dyDescent="0.15">
      <c r="A23" s="6">
        <v>301017</v>
      </c>
      <c r="B23" s="18" t="s">
        <v>20</v>
      </c>
      <c r="C23" s="8" t="s">
        <v>5</v>
      </c>
      <c r="D23" s="58">
        <v>19</v>
      </c>
      <c r="E23" s="67">
        <v>296800</v>
      </c>
      <c r="F23" s="9">
        <f>+'[9]Tabla SALARIOS '!P20/1000</f>
        <v>290.12291904699993</v>
      </c>
      <c r="G23" s="5">
        <v>12</v>
      </c>
      <c r="H23" s="70">
        <f t="shared" si="0"/>
        <v>67670400</v>
      </c>
    </row>
    <row r="24" spans="1:8" s="2" customFormat="1" ht="12.75" x14ac:dyDescent="0.15">
      <c r="A24" s="6">
        <v>302014</v>
      </c>
      <c r="B24" s="7" t="s">
        <v>21</v>
      </c>
      <c r="C24" s="8" t="s">
        <v>5</v>
      </c>
      <c r="D24" s="58">
        <v>13</v>
      </c>
      <c r="E24" s="67">
        <v>335550</v>
      </c>
      <c r="F24" s="9">
        <f>+'[9]Tabla SALARIOS '!P27/1000</f>
        <v>330.73335750000007</v>
      </c>
      <c r="G24" s="5" t="s">
        <v>9</v>
      </c>
      <c r="H24" s="70">
        <f t="shared" si="0"/>
        <v>52345800</v>
      </c>
    </row>
    <row r="25" spans="1:8" s="2" customFormat="1" ht="12.75" x14ac:dyDescent="0.2">
      <c r="A25" s="6">
        <v>303015</v>
      </c>
      <c r="B25" s="7" t="s">
        <v>22</v>
      </c>
      <c r="C25" s="8" t="s">
        <v>5</v>
      </c>
      <c r="D25" s="58">
        <v>0</v>
      </c>
      <c r="E25" s="71">
        <v>0</v>
      </c>
      <c r="F25" s="9">
        <f>+'[9]Tabla SALARIOS '!P32/1000</f>
        <v>359.0496</v>
      </c>
      <c r="G25" s="5">
        <v>12</v>
      </c>
      <c r="H25" s="70">
        <f t="shared" si="0"/>
        <v>0</v>
      </c>
    </row>
    <row r="26" spans="1:8" s="2" customFormat="1" ht="12.75" x14ac:dyDescent="0.15">
      <c r="A26" s="6">
        <v>304016</v>
      </c>
      <c r="B26" s="7" t="s">
        <v>23</v>
      </c>
      <c r="C26" s="8" t="s">
        <v>5</v>
      </c>
      <c r="D26" s="58">
        <v>12</v>
      </c>
      <c r="E26" s="67">
        <v>427500</v>
      </c>
      <c r="F26" s="9">
        <f>+'[9]Tabla SALARIOS '!P33/1000</f>
        <v>422.27640000000002</v>
      </c>
      <c r="G26" s="5">
        <v>12</v>
      </c>
      <c r="H26" s="70">
        <f t="shared" si="0"/>
        <v>61560000</v>
      </c>
    </row>
    <row r="27" spans="1:8" s="2" customFormat="1" ht="12.75" x14ac:dyDescent="0.15">
      <c r="A27" s="6">
        <v>301051</v>
      </c>
      <c r="B27" s="18" t="s">
        <v>24</v>
      </c>
      <c r="C27" s="8" t="s">
        <v>5</v>
      </c>
      <c r="D27" s="58">
        <v>3</v>
      </c>
      <c r="E27" s="67">
        <v>322500</v>
      </c>
      <c r="F27" s="9">
        <f>+'[9]Tabla SALARIOS '!P26/1000</f>
        <v>317.44291943000002</v>
      </c>
      <c r="G27" s="5">
        <v>12</v>
      </c>
      <c r="H27" s="70">
        <f t="shared" si="0"/>
        <v>11610000</v>
      </c>
    </row>
    <row r="28" spans="1:8" s="2" customFormat="1" ht="12.75" x14ac:dyDescent="0.2">
      <c r="A28" s="6">
        <v>301052</v>
      </c>
      <c r="B28" s="18" t="s">
        <v>25</v>
      </c>
      <c r="C28" s="8" t="s">
        <v>5</v>
      </c>
      <c r="D28" s="58">
        <v>1</v>
      </c>
      <c r="E28" s="68">
        <v>355450</v>
      </c>
      <c r="F28" s="9">
        <f>'[9]Tabla SALARIOS '!G22/1000</f>
        <v>347.85659999999996</v>
      </c>
      <c r="G28" s="5">
        <v>12</v>
      </c>
      <c r="H28" s="70">
        <f t="shared" si="0"/>
        <v>4265400</v>
      </c>
    </row>
    <row r="29" spans="1:8" s="2" customFormat="1" ht="12.75" customHeight="1" x14ac:dyDescent="0.15">
      <c r="A29" s="6">
        <v>301051</v>
      </c>
      <c r="B29" s="18" t="s">
        <v>26</v>
      </c>
      <c r="C29" s="8" t="s">
        <v>5</v>
      </c>
      <c r="D29" s="58">
        <v>1</v>
      </c>
      <c r="E29" s="72">
        <v>396700</v>
      </c>
      <c r="F29" s="9">
        <f>'[9]Tabla SALARIOS '!G23/1000</f>
        <v>390.44459999999998</v>
      </c>
      <c r="G29" s="5">
        <v>12</v>
      </c>
      <c r="H29" s="70">
        <f t="shared" si="0"/>
        <v>4760400</v>
      </c>
    </row>
    <row r="30" spans="1:8" s="2" customFormat="1" ht="12.75" x14ac:dyDescent="0.15">
      <c r="A30" s="6">
        <v>201010</v>
      </c>
      <c r="B30" s="18" t="s">
        <v>27</v>
      </c>
      <c r="C30" s="8" t="s">
        <v>5</v>
      </c>
      <c r="D30" s="58">
        <v>1</v>
      </c>
      <c r="E30" s="73">
        <v>296800</v>
      </c>
      <c r="F30" s="9">
        <f>+'[9]Tabla SALARIOS '!I25/1000</f>
        <v>290.12291904699993</v>
      </c>
      <c r="G30" s="5">
        <v>12</v>
      </c>
      <c r="H30" s="70">
        <f t="shared" si="0"/>
        <v>3561600</v>
      </c>
    </row>
    <row r="31" spans="1:8" s="2" customFormat="1" ht="12.75" x14ac:dyDescent="0.15">
      <c r="A31" s="6">
        <v>202011</v>
      </c>
      <c r="B31" s="18" t="s">
        <v>28</v>
      </c>
      <c r="C31" s="8" t="s">
        <v>5</v>
      </c>
      <c r="D31" s="58">
        <v>2</v>
      </c>
      <c r="E31" s="74">
        <v>322500</v>
      </c>
      <c r="F31" s="9">
        <f>+'[9]Tabla SALARIOS '!I26/1000</f>
        <v>317.44291943000002</v>
      </c>
      <c r="G31" s="5">
        <v>12</v>
      </c>
      <c r="H31" s="70">
        <f t="shared" si="0"/>
        <v>7740000</v>
      </c>
    </row>
    <row r="32" spans="1:8" s="2" customFormat="1" ht="12.75" x14ac:dyDescent="0.15">
      <c r="A32" s="6">
        <v>301022</v>
      </c>
      <c r="B32" s="18" t="s">
        <v>29</v>
      </c>
      <c r="C32" s="8" t="s">
        <v>5</v>
      </c>
      <c r="D32" s="58">
        <v>0</v>
      </c>
      <c r="E32" s="75">
        <v>0</v>
      </c>
      <c r="F32" s="9">
        <f>+'[9]Tabla SALARIOS '!I27/1000</f>
        <v>330.73335750000007</v>
      </c>
      <c r="G32" s="5">
        <v>12</v>
      </c>
      <c r="H32" s="70">
        <f t="shared" si="0"/>
        <v>0</v>
      </c>
    </row>
    <row r="33" spans="1:15" s="2" customFormat="1" ht="12.75" x14ac:dyDescent="0.15">
      <c r="A33" s="6">
        <v>301023</v>
      </c>
      <c r="B33" s="18" t="s">
        <v>30</v>
      </c>
      <c r="C33" s="8" t="s">
        <v>5</v>
      </c>
      <c r="D33" s="58">
        <v>2</v>
      </c>
      <c r="E33" s="76">
        <v>348100</v>
      </c>
      <c r="F33" s="9">
        <f>+'[9]Tabla SALARIOS '!P28/1000</f>
        <v>340.15800000000002</v>
      </c>
      <c r="G33" s="5">
        <v>12</v>
      </c>
      <c r="H33" s="70">
        <f t="shared" si="0"/>
        <v>8354400</v>
      </c>
    </row>
    <row r="34" spans="1:15" s="2" customFormat="1" ht="12.75" x14ac:dyDescent="0.15">
      <c r="A34" s="6">
        <v>101001</v>
      </c>
      <c r="B34" s="18" t="s">
        <v>31</v>
      </c>
      <c r="C34" s="8" t="s">
        <v>5</v>
      </c>
      <c r="D34" s="58">
        <v>6</v>
      </c>
      <c r="E34" s="77">
        <v>270750</v>
      </c>
      <c r="F34" s="9">
        <f>+'[9]Tabla SALARIOS '!G34/1000</f>
        <v>261.80745306300003</v>
      </c>
      <c r="G34" s="5">
        <v>12</v>
      </c>
      <c r="H34" s="70">
        <f t="shared" si="0"/>
        <v>19494000</v>
      </c>
    </row>
    <row r="35" spans="1:15" s="2" customFormat="1" ht="13.5" customHeight="1" x14ac:dyDescent="0.15">
      <c r="A35" s="6">
        <v>102002</v>
      </c>
      <c r="B35" s="18" t="s">
        <v>32</v>
      </c>
      <c r="C35" s="8" t="s">
        <v>5</v>
      </c>
      <c r="D35" s="58">
        <v>1</v>
      </c>
      <c r="E35" s="78">
        <v>285500</v>
      </c>
      <c r="F35" s="9">
        <f>+'[9]Tabla SALARIOS '!G35/1000</f>
        <v>278.0114209015</v>
      </c>
      <c r="G35" s="5">
        <v>12</v>
      </c>
      <c r="H35" s="70">
        <f t="shared" si="0"/>
        <v>3426000</v>
      </c>
    </row>
    <row r="36" spans="1:15" s="16" customFormat="1" ht="12" customHeight="1" x14ac:dyDescent="0.15">
      <c r="A36" s="12">
        <v>201007</v>
      </c>
      <c r="B36" s="19" t="s">
        <v>33</v>
      </c>
      <c r="C36" s="14" t="s">
        <v>5</v>
      </c>
      <c r="D36" s="58">
        <v>1</v>
      </c>
      <c r="E36" s="79">
        <v>288500</v>
      </c>
      <c r="F36" s="17">
        <f>+'[9]Tabla SALARIOS '!G36/1000</f>
        <v>281.16372863800001</v>
      </c>
      <c r="G36" s="15">
        <v>12</v>
      </c>
      <c r="H36" s="70">
        <f t="shared" si="0"/>
        <v>3462000</v>
      </c>
    </row>
    <row r="37" spans="1:15" s="16" customFormat="1" ht="11.25" customHeight="1" x14ac:dyDescent="0.2">
      <c r="A37" s="12">
        <v>202008</v>
      </c>
      <c r="B37" s="19" t="s">
        <v>34</v>
      </c>
      <c r="C37" s="14" t="s">
        <v>5</v>
      </c>
      <c r="D37" s="58">
        <f>'[9]Anexo 9'!D40</f>
        <v>0</v>
      </c>
      <c r="E37" s="71">
        <v>288.2</v>
      </c>
      <c r="F37" s="17">
        <f>+'[9]Tabla SALARIOS '!I37/1000</f>
        <v>322.83771974999996</v>
      </c>
      <c r="G37" s="15">
        <v>12</v>
      </c>
      <c r="H37" s="70">
        <f t="shared" si="0"/>
        <v>0</v>
      </c>
    </row>
    <row r="38" spans="1:15" s="16" customFormat="1" ht="12.75" customHeight="1" x14ac:dyDescent="0.15">
      <c r="A38" s="12">
        <v>203009</v>
      </c>
      <c r="B38" s="19" t="s">
        <v>35</v>
      </c>
      <c r="C38" s="14" t="s">
        <v>5</v>
      </c>
      <c r="D38" s="58">
        <v>3</v>
      </c>
      <c r="E38" s="80">
        <v>355600</v>
      </c>
      <c r="F38" s="17">
        <f>'[9]Tabla SALARIOS '!I38/1000</f>
        <v>348.07499999999999</v>
      </c>
      <c r="G38" s="15">
        <v>12</v>
      </c>
      <c r="H38" s="70">
        <f t="shared" si="0"/>
        <v>12801600</v>
      </c>
    </row>
    <row r="39" spans="1:15" s="16" customFormat="1" ht="12.75" hidden="1" x14ac:dyDescent="0.2">
      <c r="A39" s="12">
        <v>101003</v>
      </c>
      <c r="B39" s="19" t="s">
        <v>36</v>
      </c>
      <c r="C39" s="14" t="s">
        <v>5</v>
      </c>
      <c r="D39" s="58">
        <f>'[9]Anexo 9'!D42</f>
        <v>0</v>
      </c>
      <c r="E39" s="71">
        <v>253.3</v>
      </c>
      <c r="F39" s="17">
        <f>'[9]Tabla SALARIOS '!I39/1000</f>
        <v>284.20542908549999</v>
      </c>
      <c r="G39" s="15">
        <v>12</v>
      </c>
      <c r="H39" s="70">
        <f t="shared" si="0"/>
        <v>0</v>
      </c>
    </row>
    <row r="40" spans="1:15" s="16" customFormat="1" ht="12.75" hidden="1" x14ac:dyDescent="0.2">
      <c r="A40" s="12">
        <v>102004</v>
      </c>
      <c r="B40" s="19" t="s">
        <v>37</v>
      </c>
      <c r="C40" s="14" t="s">
        <v>5</v>
      </c>
      <c r="D40" s="58">
        <f>'[9]Anexo 9'!D43</f>
        <v>0</v>
      </c>
      <c r="E40" s="71">
        <v>273.7</v>
      </c>
      <c r="F40" s="17">
        <f>'[9]Tabla SALARIOS '!I40/1000</f>
        <v>307.10113790849999</v>
      </c>
      <c r="G40" s="15">
        <v>12</v>
      </c>
      <c r="H40" s="70">
        <f t="shared" si="0"/>
        <v>0</v>
      </c>
    </row>
    <row r="41" spans="1:15" s="16" customFormat="1" ht="10.5" customHeight="1" x14ac:dyDescent="0.15">
      <c r="A41" s="12">
        <v>101005</v>
      </c>
      <c r="B41" s="20" t="s">
        <v>38</v>
      </c>
      <c r="C41" s="14" t="s">
        <v>5</v>
      </c>
      <c r="D41" s="58">
        <v>1</v>
      </c>
      <c r="E41" s="81">
        <v>291250</v>
      </c>
      <c r="F41" s="17"/>
      <c r="G41" s="15">
        <v>12</v>
      </c>
      <c r="H41" s="70">
        <f t="shared" si="0"/>
        <v>3495000</v>
      </c>
    </row>
    <row r="42" spans="1:15" s="16" customFormat="1" ht="12.75" hidden="1" x14ac:dyDescent="0.2">
      <c r="A42" s="12">
        <v>101006</v>
      </c>
      <c r="B42" s="20" t="s">
        <v>39</v>
      </c>
      <c r="C42" s="14" t="s">
        <v>5</v>
      </c>
      <c r="D42" s="58"/>
      <c r="E42" s="71"/>
      <c r="F42" s="17">
        <f>'[9]Tabla SALARIOS '!I42/1000</f>
        <v>293.49644136149993</v>
      </c>
      <c r="G42" s="15">
        <v>12</v>
      </c>
      <c r="H42" s="70">
        <f t="shared" si="0"/>
        <v>0</v>
      </c>
    </row>
    <row r="43" spans="1:15" s="16" customFormat="1" ht="12.75" x14ac:dyDescent="0.15">
      <c r="A43" s="12">
        <v>102013</v>
      </c>
      <c r="B43" s="13" t="s">
        <v>52</v>
      </c>
      <c r="C43" s="14" t="s">
        <v>5</v>
      </c>
      <c r="D43" s="59">
        <v>1</v>
      </c>
      <c r="E43" s="82">
        <v>337150</v>
      </c>
      <c r="F43" s="17"/>
      <c r="G43" s="15">
        <v>12</v>
      </c>
      <c r="H43" s="70">
        <f t="shared" si="0"/>
        <v>4045800</v>
      </c>
    </row>
    <row r="44" spans="1:15" s="16" customFormat="1" ht="12" x14ac:dyDescent="0.2">
      <c r="A44" s="12"/>
      <c r="B44" s="13"/>
      <c r="C44" s="14"/>
      <c r="D44" s="21"/>
      <c r="E44" s="62"/>
      <c r="F44" s="17"/>
      <c r="G44" s="15"/>
      <c r="H44" s="10"/>
    </row>
    <row r="45" spans="1:15" s="28" customFormat="1" x14ac:dyDescent="0.15">
      <c r="A45" s="22"/>
      <c r="B45" s="23"/>
      <c r="C45" s="23"/>
      <c r="D45" s="24">
        <f>SUM(D8:D43)</f>
        <v>138</v>
      </c>
      <c r="E45" s="25"/>
      <c r="F45" s="26"/>
      <c r="G45" s="27"/>
      <c r="H45" s="52">
        <f>SUM(H8:H43)</f>
        <v>901322868</v>
      </c>
    </row>
    <row r="46" spans="1:15" s="2" customFormat="1" x14ac:dyDescent="0.15">
      <c r="A46" s="29" t="s">
        <v>40</v>
      </c>
      <c r="B46" s="8"/>
      <c r="C46" s="8"/>
      <c r="D46" s="30"/>
      <c r="E46" s="63"/>
      <c r="F46" s="31"/>
      <c r="G46" s="32"/>
      <c r="H46" s="8"/>
    </row>
    <row r="47" spans="1:15" s="2" customFormat="1" ht="15" x14ac:dyDescent="0.25">
      <c r="A47" s="33" t="s">
        <v>41</v>
      </c>
      <c r="B47" s="8"/>
      <c r="C47" s="8"/>
      <c r="D47" s="30"/>
      <c r="E47" s="63"/>
      <c r="F47" s="31"/>
      <c r="G47" s="32"/>
      <c r="H47" s="53">
        <f>22921777*12</f>
        <v>275061324</v>
      </c>
      <c r="I47"/>
      <c r="J47" s="184"/>
      <c r="K47" s="35">
        <f>+J47*0.18%</f>
        <v>0</v>
      </c>
      <c r="L47" s="184"/>
      <c r="M47" s="185"/>
      <c r="N47" s="185"/>
    </row>
    <row r="48" spans="1:15" s="2" customFormat="1" x14ac:dyDescent="0.15">
      <c r="A48" s="33" t="s">
        <v>42</v>
      </c>
      <c r="B48" s="8"/>
      <c r="C48" s="8"/>
      <c r="D48" s="30"/>
      <c r="E48" s="63"/>
      <c r="F48" s="31"/>
      <c r="G48" s="32"/>
      <c r="H48" s="53">
        <f>6083526.25*12</f>
        <v>73002315</v>
      </c>
      <c r="J48" s="34">
        <f>+H45+H55</f>
        <v>1680641689.5273666</v>
      </c>
      <c r="K48" s="34">
        <f>+J47*4.82%</f>
        <v>0</v>
      </c>
      <c r="L48" s="184">
        <v>0.65</v>
      </c>
      <c r="M48" s="185">
        <f>L48*H45</f>
        <v>585859864.20000005</v>
      </c>
      <c r="N48" s="185"/>
      <c r="O48" s="185">
        <f>N48*12</f>
        <v>0</v>
      </c>
    </row>
    <row r="49" spans="1:14" s="2" customFormat="1" x14ac:dyDescent="0.15">
      <c r="A49" s="33" t="s">
        <v>43</v>
      </c>
      <c r="B49" s="8"/>
      <c r="C49" s="8"/>
      <c r="D49" s="30"/>
      <c r="E49" s="63"/>
      <c r="F49" s="9"/>
      <c r="G49" s="32"/>
      <c r="H49" s="53">
        <f>+(5525926.25+557600)*12</f>
        <v>73002315</v>
      </c>
      <c r="J49" s="36"/>
      <c r="K49" s="34">
        <f>SUM(K47:K48)</f>
        <v>0</v>
      </c>
      <c r="L49" s="184">
        <v>0.55000000000000004</v>
      </c>
      <c r="M49" s="185">
        <f>L49*H45</f>
        <v>495727577.40000004</v>
      </c>
      <c r="N49" s="185">
        <f>M49*12</f>
        <v>5948730928.8000002</v>
      </c>
    </row>
    <row r="50" spans="1:14" s="2" customFormat="1" x14ac:dyDescent="0.15">
      <c r="A50" s="33" t="s">
        <v>44</v>
      </c>
      <c r="B50" s="8"/>
      <c r="C50" s="8"/>
      <c r="D50" s="30"/>
      <c r="E50" s="63"/>
      <c r="F50" s="9"/>
      <c r="G50" s="32"/>
      <c r="H50" s="53">
        <f>1440591179/12</f>
        <v>120049264.91666667</v>
      </c>
    </row>
    <row r="51" spans="1:14" s="2" customFormat="1" x14ac:dyDescent="0.15">
      <c r="A51" s="33" t="s">
        <v>45</v>
      </c>
      <c r="B51" s="8"/>
      <c r="C51" s="8"/>
      <c r="D51" s="30"/>
      <c r="E51" s="63"/>
      <c r="F51" s="31"/>
      <c r="G51" s="32"/>
      <c r="H51" s="53">
        <f>1440591179*8.33%</f>
        <v>120001245.21070001</v>
      </c>
    </row>
    <row r="52" spans="1:14" s="2" customFormat="1" x14ac:dyDescent="0.15">
      <c r="A52" s="33" t="s">
        <v>46</v>
      </c>
      <c r="B52" s="8"/>
      <c r="C52" s="8"/>
      <c r="D52" s="30"/>
      <c r="E52" s="63"/>
      <c r="F52" s="9"/>
      <c r="G52" s="32"/>
      <c r="H52" s="53">
        <f>6363528.25*12</f>
        <v>76362339</v>
      </c>
    </row>
    <row r="53" spans="1:14" s="2" customFormat="1" x14ac:dyDescent="0.15">
      <c r="A53" s="33" t="s">
        <v>47</v>
      </c>
      <c r="B53" s="8"/>
      <c r="C53" s="8"/>
      <c r="D53" s="30"/>
      <c r="E53" s="63"/>
      <c r="F53" s="9"/>
      <c r="G53" s="32"/>
      <c r="H53" s="53">
        <f>2552696.2*12</f>
        <v>30632354.400000002</v>
      </c>
    </row>
    <row r="54" spans="1:14" s="2" customFormat="1" x14ac:dyDescent="0.15">
      <c r="A54" s="33" t="s">
        <v>48</v>
      </c>
      <c r="B54" s="8"/>
      <c r="C54" s="8"/>
      <c r="D54" s="30"/>
      <c r="E54" s="63"/>
      <c r="F54" s="9"/>
      <c r="G54" s="32"/>
      <c r="H54" s="53">
        <f>933972*12</f>
        <v>11207664</v>
      </c>
    </row>
    <row r="55" spans="1:14" s="2" customFormat="1" x14ac:dyDescent="0.15">
      <c r="A55" s="37" t="s">
        <v>49</v>
      </c>
      <c r="C55" s="8"/>
      <c r="D55" s="30"/>
      <c r="E55" s="63"/>
      <c r="F55" s="9"/>
      <c r="G55" s="38"/>
      <c r="H55" s="39">
        <f>SUM(H47:H54)</f>
        <v>779318821.52736664</v>
      </c>
    </row>
    <row r="56" spans="1:14" s="2" customFormat="1" x14ac:dyDescent="0.15">
      <c r="A56" s="30"/>
      <c r="B56" s="8"/>
      <c r="C56" s="8"/>
      <c r="D56" s="30"/>
      <c r="E56" s="63"/>
      <c r="F56" s="31"/>
      <c r="G56" s="32"/>
      <c r="H56" s="40"/>
    </row>
    <row r="57" spans="1:14" s="2" customFormat="1" x14ac:dyDescent="0.15">
      <c r="A57" s="83" t="s">
        <v>50</v>
      </c>
      <c r="B57" s="84"/>
      <c r="C57" s="84"/>
      <c r="D57" s="85"/>
      <c r="E57" s="86"/>
      <c r="F57" s="87"/>
      <c r="G57" s="88"/>
      <c r="H57" s="89">
        <f>H45+H55</f>
        <v>1680641689.5273666</v>
      </c>
      <c r="I57" s="41"/>
    </row>
    <row r="58" spans="1:14" s="2" customFormat="1" ht="77.25" customHeight="1" x14ac:dyDescent="0.15">
      <c r="A58" s="42" t="s">
        <v>51</v>
      </c>
      <c r="D58" s="1"/>
      <c r="E58" s="64"/>
      <c r="F58" s="3"/>
      <c r="G58" s="4"/>
      <c r="H58" s="43"/>
    </row>
    <row r="59" spans="1:14" x14ac:dyDescent="0.15">
      <c r="D59" s="46"/>
      <c r="E59" s="65"/>
      <c r="H59" s="49"/>
    </row>
    <row r="60" spans="1:14" x14ac:dyDescent="0.15">
      <c r="A60" s="50"/>
      <c r="D60" s="46"/>
      <c r="E60" s="65"/>
      <c r="H60" s="49"/>
    </row>
    <row r="61" spans="1:14" x14ac:dyDescent="0.15">
      <c r="A61" s="51"/>
      <c r="B61" s="44"/>
      <c r="D61" s="46"/>
      <c r="E61" s="65"/>
      <c r="H61" s="49"/>
    </row>
    <row r="62" spans="1:14" x14ac:dyDescent="0.15">
      <c r="A62" s="51"/>
      <c r="B62" s="44"/>
      <c r="D62" s="46"/>
      <c r="E62" s="65"/>
      <c r="H62" s="49"/>
    </row>
  </sheetData>
  <mergeCells count="6">
    <mergeCell ref="A6:H6"/>
    <mergeCell ref="A1:H1"/>
    <mergeCell ref="A2:H2"/>
    <mergeCell ref="A3:H3"/>
    <mergeCell ref="A4:H4"/>
    <mergeCell ref="A5:H5"/>
  </mergeCells>
  <printOptions horizontalCentered="1"/>
  <pageMargins left="0" right="0" top="0" bottom="0" header="0.31496062992125984" footer="0.31496062992125984"/>
  <pageSetup scale="7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B25" sqref="B25"/>
    </sheetView>
  </sheetViews>
  <sheetFormatPr baseColWidth="10" defaultRowHeight="11.25" x14ac:dyDescent="0.15"/>
  <cols>
    <col min="1" max="1" width="13.5703125" style="46" customWidth="1"/>
    <col min="2" max="2" width="41.85546875" style="45" bestFit="1" customWidth="1"/>
    <col min="3" max="3" width="13" style="45" bestFit="1" customWidth="1"/>
    <col min="4" max="4" width="11.42578125" style="45" customWidth="1"/>
    <col min="5" max="5" width="15.85546875" style="66" bestFit="1" customWidth="1"/>
    <col min="6" max="6" width="11" style="47" hidden="1" customWidth="1"/>
    <col min="7" max="7" width="8.42578125" style="48" hidden="1" customWidth="1"/>
    <col min="8" max="8" width="20.140625" style="45" hidden="1" customWidth="1"/>
    <col min="9" max="9" width="7.28515625" style="45" bestFit="1" customWidth="1"/>
    <col min="10" max="10" width="16.7109375" style="45" customWidth="1"/>
    <col min="11" max="11" width="15.7109375" style="45" customWidth="1"/>
    <col min="12" max="16384" width="11.42578125" style="45"/>
  </cols>
  <sheetData>
    <row r="1" spans="1:10" s="2" customFormat="1" x14ac:dyDescent="0.15">
      <c r="A1" s="325" t="s">
        <v>65</v>
      </c>
      <c r="B1" s="325"/>
      <c r="C1" s="325"/>
      <c r="D1" s="325"/>
      <c r="E1" s="325"/>
      <c r="F1" s="325"/>
      <c r="G1" s="325"/>
      <c r="H1" s="325"/>
    </row>
    <row r="2" spans="1:10" s="2" customFormat="1" x14ac:dyDescent="0.15">
      <c r="A2" s="325" t="s">
        <v>66</v>
      </c>
      <c r="B2" s="325"/>
      <c r="C2" s="325"/>
      <c r="D2" s="325"/>
      <c r="E2" s="325"/>
      <c r="F2" s="325"/>
      <c r="G2" s="325"/>
      <c r="H2" s="325"/>
    </row>
    <row r="3" spans="1:10" s="2" customFormat="1" x14ac:dyDescent="0.15">
      <c r="A3" s="325" t="s">
        <v>67</v>
      </c>
      <c r="B3" s="325"/>
      <c r="C3" s="325"/>
      <c r="D3" s="325"/>
      <c r="E3" s="325"/>
      <c r="F3" s="325"/>
      <c r="G3" s="325"/>
      <c r="H3" s="325"/>
    </row>
    <row r="4" spans="1:10" s="2" customFormat="1" ht="15" x14ac:dyDescent="0.25">
      <c r="A4" s="325"/>
      <c r="B4" s="325"/>
      <c r="C4" s="325"/>
      <c r="D4" s="325"/>
      <c r="E4" s="325"/>
      <c r="F4" s="325"/>
      <c r="G4" s="325"/>
      <c r="H4" s="325"/>
      <c r="J4"/>
    </row>
    <row r="5" spans="1:10" s="2" customFormat="1" x14ac:dyDescent="0.15">
      <c r="A5" s="325"/>
      <c r="B5" s="325"/>
      <c r="C5" s="325"/>
      <c r="D5" s="325"/>
      <c r="E5" s="325"/>
      <c r="F5" s="325"/>
      <c r="G5" s="325"/>
      <c r="H5" s="325"/>
    </row>
    <row r="6" spans="1:10" s="2" customFormat="1" x14ac:dyDescent="0.15">
      <c r="A6" s="325"/>
      <c r="B6" s="325"/>
      <c r="C6" s="325"/>
      <c r="D6" s="325"/>
      <c r="E6" s="325"/>
      <c r="F6" s="91"/>
      <c r="G6" s="91"/>
      <c r="H6" s="91"/>
    </row>
    <row r="7" spans="1:10" s="2" customFormat="1" ht="12" thickBot="1" x14ac:dyDescent="0.2">
      <c r="A7" s="324"/>
      <c r="B7" s="324"/>
      <c r="C7" s="324"/>
      <c r="D7" s="324"/>
      <c r="E7" s="324"/>
      <c r="F7" s="324"/>
      <c r="G7" s="324"/>
      <c r="H7" s="324"/>
    </row>
    <row r="8" spans="1:10" s="2" customFormat="1" ht="47.25" customHeight="1" thickBot="1" x14ac:dyDescent="0.2">
      <c r="A8" s="90" t="s">
        <v>55</v>
      </c>
      <c r="B8" s="60" t="s">
        <v>56</v>
      </c>
      <c r="C8" s="93" t="s">
        <v>64</v>
      </c>
      <c r="D8" s="94" t="s">
        <v>63</v>
      </c>
      <c r="E8" s="116" t="s">
        <v>4</v>
      </c>
      <c r="F8" s="55" t="s">
        <v>4</v>
      </c>
      <c r="G8" s="56" t="s">
        <v>54</v>
      </c>
      <c r="H8" s="57" t="s">
        <v>53</v>
      </c>
    </row>
    <row r="9" spans="1:10" s="2" customFormat="1" ht="15" x14ac:dyDescent="0.2">
      <c r="A9" s="97"/>
      <c r="B9" s="98" t="s">
        <v>58</v>
      </c>
      <c r="C9" s="99">
        <f>'[9]Anexo 9'!D11</f>
        <v>1</v>
      </c>
      <c r="D9" s="99"/>
      <c r="E9" s="124">
        <v>453600</v>
      </c>
      <c r="F9" s="113">
        <f>'[9]Tabla SALARIOS '!G29/1000</f>
        <v>449.358</v>
      </c>
      <c r="G9" s="95">
        <v>12</v>
      </c>
      <c r="H9" s="96">
        <f t="shared" ref="H9:H37" si="0">+E9*G9*C9</f>
        <v>5443200</v>
      </c>
    </row>
    <row r="10" spans="1:10" s="2" customFormat="1" ht="15" x14ac:dyDescent="0.2">
      <c r="A10" s="97"/>
      <c r="B10" s="98" t="s">
        <v>6</v>
      </c>
      <c r="C10" s="99">
        <f>'[9]Anexo 9'!D12</f>
        <v>1</v>
      </c>
      <c r="D10" s="99"/>
      <c r="E10" s="124">
        <v>1131050</v>
      </c>
      <c r="F10" s="114">
        <f>'[9]Tabla SALARIOS '!P30/1000</f>
        <v>1134.6426000000001</v>
      </c>
      <c r="G10" s="100">
        <v>12</v>
      </c>
      <c r="H10" s="101">
        <f t="shared" si="0"/>
        <v>13572600</v>
      </c>
    </row>
    <row r="11" spans="1:10" s="2" customFormat="1" ht="15" x14ac:dyDescent="0.2">
      <c r="A11" s="97"/>
      <c r="B11" s="98" t="s">
        <v>7</v>
      </c>
      <c r="C11" s="99">
        <f>'[9]Anexo 9'!D13</f>
        <v>1</v>
      </c>
      <c r="D11" s="99"/>
      <c r="E11" s="124">
        <v>2437339</v>
      </c>
      <c r="F11" s="114">
        <f>'[9]Tabla SALARIOS '!G17/1000</f>
        <v>2437.3389999999999</v>
      </c>
      <c r="G11" s="100">
        <v>12</v>
      </c>
      <c r="H11" s="101">
        <f t="shared" si="0"/>
        <v>29248068</v>
      </c>
    </row>
    <row r="12" spans="1:10" s="2" customFormat="1" ht="15" x14ac:dyDescent="0.2">
      <c r="A12" s="97">
        <v>401041</v>
      </c>
      <c r="B12" s="98" t="s">
        <v>8</v>
      </c>
      <c r="C12" s="99">
        <v>8</v>
      </c>
      <c r="D12" s="99">
        <v>1</v>
      </c>
      <c r="E12" s="124">
        <v>518550</v>
      </c>
      <c r="F12" s="114">
        <f>'[9]Tabla SALARIOS '!G4/1000</f>
        <v>518.154</v>
      </c>
      <c r="G12" s="100" t="s">
        <v>9</v>
      </c>
      <c r="H12" s="101">
        <f t="shared" si="0"/>
        <v>49780800</v>
      </c>
      <c r="J12" s="4"/>
    </row>
    <row r="13" spans="1:10" s="2" customFormat="1" ht="15" x14ac:dyDescent="0.2">
      <c r="A13" s="97">
        <v>403042</v>
      </c>
      <c r="B13" s="102" t="s">
        <v>10</v>
      </c>
      <c r="C13" s="99">
        <v>12</v>
      </c>
      <c r="D13" s="99">
        <v>1</v>
      </c>
      <c r="E13" s="124">
        <v>610150</v>
      </c>
      <c r="F13" s="114">
        <f>'[9]Tabla SALARIOS '!G5/1000</f>
        <v>610.26419999999996</v>
      </c>
      <c r="G13" s="100">
        <v>12</v>
      </c>
      <c r="H13" s="101">
        <f t="shared" si="0"/>
        <v>87861600</v>
      </c>
    </row>
    <row r="14" spans="1:10" s="2" customFormat="1" ht="15" x14ac:dyDescent="0.2">
      <c r="A14" s="117">
        <v>404043</v>
      </c>
      <c r="B14" s="102" t="s">
        <v>11</v>
      </c>
      <c r="C14" s="99">
        <v>5</v>
      </c>
      <c r="D14" s="99">
        <v>1</v>
      </c>
      <c r="E14" s="124">
        <v>692000</v>
      </c>
      <c r="F14" s="114">
        <f>'[9]Tabla SALARIOS '!G6/1000</f>
        <v>692.71019999999999</v>
      </c>
      <c r="G14" s="100">
        <v>12</v>
      </c>
      <c r="H14" s="101">
        <f t="shared" si="0"/>
        <v>41520000</v>
      </c>
    </row>
    <row r="15" spans="1:10" s="2" customFormat="1" ht="15" x14ac:dyDescent="0.2">
      <c r="A15" s="117">
        <v>404044</v>
      </c>
      <c r="B15" s="102" t="s">
        <v>12</v>
      </c>
      <c r="C15" s="99">
        <v>12</v>
      </c>
      <c r="D15" s="99">
        <v>3</v>
      </c>
      <c r="E15" s="124">
        <v>752450</v>
      </c>
      <c r="F15" s="114">
        <f>+'[9]Tabla SALARIOS '!G7/1000</f>
        <v>753.53459999999995</v>
      </c>
      <c r="G15" s="100">
        <v>12</v>
      </c>
      <c r="H15" s="101">
        <f t="shared" si="0"/>
        <v>108352800</v>
      </c>
    </row>
    <row r="16" spans="1:10" s="2" customFormat="1" ht="15" x14ac:dyDescent="0.2">
      <c r="A16" s="117">
        <v>404045</v>
      </c>
      <c r="B16" s="102" t="s">
        <v>13</v>
      </c>
      <c r="C16" s="99">
        <v>12</v>
      </c>
      <c r="D16" s="99">
        <v>1</v>
      </c>
      <c r="E16" s="124">
        <v>827950</v>
      </c>
      <c r="F16" s="114">
        <f>+'[9]Tabla SALARIOS '!G8/1000</f>
        <v>829.64700000000005</v>
      </c>
      <c r="G16" s="100">
        <v>12</v>
      </c>
      <c r="H16" s="103">
        <f t="shared" si="0"/>
        <v>119224800</v>
      </c>
    </row>
    <row r="17" spans="1:8" s="2" customFormat="1" ht="15" x14ac:dyDescent="0.2">
      <c r="A17" s="117">
        <v>405046</v>
      </c>
      <c r="B17" s="102" t="s">
        <v>14</v>
      </c>
      <c r="C17" s="99">
        <v>3</v>
      </c>
      <c r="D17" s="99">
        <v>1</v>
      </c>
      <c r="E17" s="124">
        <v>880400</v>
      </c>
      <c r="F17" s="114">
        <f>+'[9]Tabla SALARIOS '!G9/1000</f>
        <v>882.39059999999995</v>
      </c>
      <c r="G17" s="100">
        <v>12</v>
      </c>
      <c r="H17" s="103">
        <f t="shared" si="0"/>
        <v>31694400</v>
      </c>
    </row>
    <row r="18" spans="1:8" s="2" customFormat="1" ht="15" x14ac:dyDescent="0.2">
      <c r="A18" s="117">
        <v>405047</v>
      </c>
      <c r="B18" s="98" t="s">
        <v>15</v>
      </c>
      <c r="C18" s="99">
        <v>2</v>
      </c>
      <c r="D18" s="99">
        <v>2</v>
      </c>
      <c r="E18" s="124">
        <v>961450</v>
      </c>
      <c r="F18" s="114">
        <f>+'[9]Tabla SALARIOS '!G10/1000</f>
        <v>963.96299999999997</v>
      </c>
      <c r="G18" s="100">
        <v>12</v>
      </c>
      <c r="H18" s="103">
        <f t="shared" si="0"/>
        <v>23074800</v>
      </c>
    </row>
    <row r="19" spans="1:8" s="2" customFormat="1" ht="15" x14ac:dyDescent="0.2">
      <c r="A19" s="117">
        <v>402039</v>
      </c>
      <c r="B19" s="98" t="s">
        <v>16</v>
      </c>
      <c r="C19" s="99">
        <v>1</v>
      </c>
      <c r="D19" s="99"/>
      <c r="E19" s="124">
        <v>576400</v>
      </c>
      <c r="F19" s="114">
        <f>+'[9]Tabla SALARIOS '!G11/1000</f>
        <v>576.35759999999993</v>
      </c>
      <c r="G19" s="100">
        <v>12</v>
      </c>
      <c r="H19" s="103">
        <f t="shared" si="0"/>
        <v>6916800</v>
      </c>
    </row>
    <row r="20" spans="1:8" s="16" customFormat="1" ht="15" x14ac:dyDescent="0.2">
      <c r="A20" s="118">
        <v>304060</v>
      </c>
      <c r="B20" s="104" t="s">
        <v>17</v>
      </c>
      <c r="C20" s="99">
        <v>1</v>
      </c>
      <c r="D20" s="99"/>
      <c r="E20" s="124">
        <v>440800</v>
      </c>
      <c r="F20" s="114">
        <f>+'[9]Tabla SALARIOS '!G12/1000</f>
        <v>576.35759999999993</v>
      </c>
      <c r="G20" s="105" t="s">
        <v>9</v>
      </c>
      <c r="H20" s="103">
        <f t="shared" si="0"/>
        <v>5289600</v>
      </c>
    </row>
    <row r="21" spans="1:8" s="16" customFormat="1" ht="15" x14ac:dyDescent="0.2">
      <c r="A21" s="118">
        <v>404064</v>
      </c>
      <c r="B21" s="104" t="s">
        <v>18</v>
      </c>
      <c r="C21" s="99">
        <v>1</v>
      </c>
      <c r="D21" s="99"/>
      <c r="E21" s="124">
        <v>692000</v>
      </c>
      <c r="F21" s="115">
        <f>+'[9]Tabla SALARIOS '!G14/1000</f>
        <v>692.71019999999999</v>
      </c>
      <c r="G21" s="105">
        <v>12</v>
      </c>
      <c r="H21" s="103">
        <f t="shared" si="0"/>
        <v>8304000</v>
      </c>
    </row>
    <row r="22" spans="1:8" s="2" customFormat="1" ht="15" x14ac:dyDescent="0.2">
      <c r="A22" s="117">
        <v>405067</v>
      </c>
      <c r="B22" s="98" t="s">
        <v>19</v>
      </c>
      <c r="C22" s="99">
        <f>'[9]Anexo 9'!D25</f>
        <v>1</v>
      </c>
      <c r="D22" s="99"/>
      <c r="E22" s="124">
        <v>827950</v>
      </c>
      <c r="F22" s="114">
        <f>+'[9]Tabla SALARIOS '!G16/1000</f>
        <v>829.64700000000005</v>
      </c>
      <c r="G22" s="100">
        <v>12</v>
      </c>
      <c r="H22" s="103">
        <f t="shared" si="0"/>
        <v>9935400</v>
      </c>
    </row>
    <row r="23" spans="1:8" s="2" customFormat="1" ht="15" x14ac:dyDescent="0.2">
      <c r="A23" s="117">
        <v>301017</v>
      </c>
      <c r="B23" s="106" t="s">
        <v>20</v>
      </c>
      <c r="C23" s="99">
        <v>14</v>
      </c>
      <c r="D23" s="99">
        <v>5</v>
      </c>
      <c r="E23" s="124">
        <v>296800</v>
      </c>
      <c r="F23" s="114">
        <f>+'[9]Tabla SALARIOS '!P20/1000</f>
        <v>290.12291904699993</v>
      </c>
      <c r="G23" s="100">
        <v>12</v>
      </c>
      <c r="H23" s="103">
        <f t="shared" si="0"/>
        <v>49862400</v>
      </c>
    </row>
    <row r="24" spans="1:8" s="2" customFormat="1" ht="15" x14ac:dyDescent="0.2">
      <c r="A24" s="117">
        <v>302014</v>
      </c>
      <c r="B24" s="98" t="s">
        <v>21</v>
      </c>
      <c r="C24" s="99">
        <v>11</v>
      </c>
      <c r="D24" s="99">
        <v>2</v>
      </c>
      <c r="E24" s="124">
        <v>335550</v>
      </c>
      <c r="F24" s="114">
        <f>+'[9]Tabla SALARIOS '!P27/1000</f>
        <v>330.73335750000007</v>
      </c>
      <c r="G24" s="100" t="s">
        <v>9</v>
      </c>
      <c r="H24" s="103">
        <f t="shared" si="0"/>
        <v>44292600</v>
      </c>
    </row>
    <row r="25" spans="1:8" s="2" customFormat="1" ht="15" x14ac:dyDescent="0.2">
      <c r="A25" s="117">
        <v>304016</v>
      </c>
      <c r="B25" s="98" t="s">
        <v>23</v>
      </c>
      <c r="C25" s="99">
        <v>11</v>
      </c>
      <c r="D25" s="99">
        <v>1</v>
      </c>
      <c r="E25" s="124">
        <v>427500</v>
      </c>
      <c r="F25" s="114">
        <f>+'[9]Tabla SALARIOS '!P33/1000</f>
        <v>422.27640000000002</v>
      </c>
      <c r="G25" s="100">
        <v>12</v>
      </c>
      <c r="H25" s="103">
        <f t="shared" si="0"/>
        <v>56430000</v>
      </c>
    </row>
    <row r="26" spans="1:8" s="2" customFormat="1" ht="15" x14ac:dyDescent="0.2">
      <c r="A26" s="117">
        <v>301051</v>
      </c>
      <c r="B26" s="106" t="s">
        <v>24</v>
      </c>
      <c r="C26" s="99">
        <v>2</v>
      </c>
      <c r="D26" s="99">
        <v>1</v>
      </c>
      <c r="E26" s="124">
        <v>322500</v>
      </c>
      <c r="F26" s="114">
        <f>+'[9]Tabla SALARIOS '!P26/1000</f>
        <v>317.44291943000002</v>
      </c>
      <c r="G26" s="100">
        <v>12</v>
      </c>
      <c r="H26" s="103">
        <f t="shared" si="0"/>
        <v>7740000</v>
      </c>
    </row>
    <row r="27" spans="1:8" s="2" customFormat="1" ht="15" x14ac:dyDescent="0.2">
      <c r="A27" s="117">
        <v>301052</v>
      </c>
      <c r="B27" s="106" t="s">
        <v>25</v>
      </c>
      <c r="C27" s="99">
        <v>1</v>
      </c>
      <c r="D27" s="99"/>
      <c r="E27" s="124">
        <v>355450</v>
      </c>
      <c r="F27" s="114">
        <f>'[9]Tabla SALARIOS '!G22/1000</f>
        <v>347.85659999999996</v>
      </c>
      <c r="G27" s="100">
        <v>12</v>
      </c>
      <c r="H27" s="103">
        <f t="shared" si="0"/>
        <v>4265400</v>
      </c>
    </row>
    <row r="28" spans="1:8" s="2" customFormat="1" ht="15" x14ac:dyDescent="0.2">
      <c r="A28" s="117">
        <v>301051</v>
      </c>
      <c r="B28" s="106" t="s">
        <v>26</v>
      </c>
      <c r="C28" s="99">
        <v>0</v>
      </c>
      <c r="D28" s="99">
        <v>1</v>
      </c>
      <c r="E28" s="124">
        <v>396700</v>
      </c>
      <c r="F28" s="114">
        <f>'[9]Tabla SALARIOS '!G23/1000</f>
        <v>390.44459999999998</v>
      </c>
      <c r="G28" s="100">
        <v>12</v>
      </c>
      <c r="H28" s="103">
        <f t="shared" si="0"/>
        <v>0</v>
      </c>
    </row>
    <row r="29" spans="1:8" s="2" customFormat="1" ht="15" x14ac:dyDescent="0.2">
      <c r="A29" s="117">
        <v>201010</v>
      </c>
      <c r="B29" s="106" t="s">
        <v>27</v>
      </c>
      <c r="C29" s="99">
        <v>0</v>
      </c>
      <c r="D29" s="99">
        <v>1</v>
      </c>
      <c r="E29" s="124">
        <v>296800</v>
      </c>
      <c r="F29" s="114">
        <f>+'[9]Tabla SALARIOS '!I25/1000</f>
        <v>290.12291904699993</v>
      </c>
      <c r="G29" s="100">
        <v>12</v>
      </c>
      <c r="H29" s="103">
        <f t="shared" si="0"/>
        <v>0</v>
      </c>
    </row>
    <row r="30" spans="1:8" s="2" customFormat="1" ht="15" x14ac:dyDescent="0.2">
      <c r="A30" s="117">
        <v>202011</v>
      </c>
      <c r="B30" s="106" t="s">
        <v>28</v>
      </c>
      <c r="C30" s="99">
        <v>2</v>
      </c>
      <c r="D30" s="99"/>
      <c r="E30" s="124">
        <v>322500</v>
      </c>
      <c r="F30" s="114">
        <f>+'[9]Tabla SALARIOS '!I26/1000</f>
        <v>317.44291943000002</v>
      </c>
      <c r="G30" s="100">
        <v>12</v>
      </c>
      <c r="H30" s="103">
        <f t="shared" si="0"/>
        <v>7740000</v>
      </c>
    </row>
    <row r="31" spans="1:8" s="2" customFormat="1" ht="15" x14ac:dyDescent="0.2">
      <c r="A31" s="117">
        <v>301023</v>
      </c>
      <c r="B31" s="106" t="s">
        <v>30</v>
      </c>
      <c r="C31" s="99">
        <v>1</v>
      </c>
      <c r="D31" s="99">
        <v>1</v>
      </c>
      <c r="E31" s="124">
        <v>348100</v>
      </c>
      <c r="F31" s="114">
        <f>+'[9]Tabla SALARIOS '!P28/1000</f>
        <v>340.15800000000002</v>
      </c>
      <c r="G31" s="100">
        <v>12</v>
      </c>
      <c r="H31" s="103">
        <f t="shared" si="0"/>
        <v>4177200</v>
      </c>
    </row>
    <row r="32" spans="1:8" s="2" customFormat="1" ht="15" x14ac:dyDescent="0.2">
      <c r="A32" s="117">
        <v>101001</v>
      </c>
      <c r="B32" s="106" t="s">
        <v>31</v>
      </c>
      <c r="C32" s="99">
        <v>5</v>
      </c>
      <c r="D32" s="99">
        <v>1</v>
      </c>
      <c r="E32" s="124">
        <v>270750</v>
      </c>
      <c r="F32" s="114">
        <f>+'[9]Tabla SALARIOS '!G34/1000</f>
        <v>261.80745306300003</v>
      </c>
      <c r="G32" s="100">
        <v>12</v>
      </c>
      <c r="H32" s="103">
        <f t="shared" si="0"/>
        <v>16245000</v>
      </c>
    </row>
    <row r="33" spans="1:8" s="2" customFormat="1" ht="13.5" customHeight="1" x14ac:dyDescent="0.2">
      <c r="A33" s="117">
        <v>102002</v>
      </c>
      <c r="B33" s="106" t="s">
        <v>32</v>
      </c>
      <c r="C33" s="99">
        <v>1</v>
      </c>
      <c r="D33" s="99"/>
      <c r="E33" s="124">
        <v>285500</v>
      </c>
      <c r="F33" s="114">
        <f>+'[9]Tabla SALARIOS '!G35/1000</f>
        <v>278.0114209015</v>
      </c>
      <c r="G33" s="100">
        <v>12</v>
      </c>
      <c r="H33" s="103">
        <f t="shared" si="0"/>
        <v>3426000</v>
      </c>
    </row>
    <row r="34" spans="1:8" s="16" customFormat="1" ht="30" x14ac:dyDescent="0.2">
      <c r="A34" s="118">
        <v>201007</v>
      </c>
      <c r="B34" s="107" t="s">
        <v>33</v>
      </c>
      <c r="C34" s="99">
        <v>1</v>
      </c>
      <c r="D34" s="99"/>
      <c r="E34" s="124">
        <v>288500</v>
      </c>
      <c r="F34" s="115">
        <f>+'[9]Tabla SALARIOS '!G36/1000</f>
        <v>281.16372863800001</v>
      </c>
      <c r="G34" s="105">
        <v>12</v>
      </c>
      <c r="H34" s="103">
        <f t="shared" si="0"/>
        <v>3462000</v>
      </c>
    </row>
    <row r="35" spans="1:8" s="16" customFormat="1" ht="30" x14ac:dyDescent="0.2">
      <c r="A35" s="118">
        <v>203009</v>
      </c>
      <c r="B35" s="107" t="s">
        <v>35</v>
      </c>
      <c r="C35" s="99">
        <v>3</v>
      </c>
      <c r="D35" s="99"/>
      <c r="E35" s="124">
        <v>355600</v>
      </c>
      <c r="F35" s="115">
        <f>'[9]Tabla SALARIOS '!I38/1000</f>
        <v>348.07499999999999</v>
      </c>
      <c r="G35" s="105">
        <v>12</v>
      </c>
      <c r="H35" s="103">
        <f t="shared" si="0"/>
        <v>12801600</v>
      </c>
    </row>
    <row r="36" spans="1:8" s="16" customFormat="1" ht="15" x14ac:dyDescent="0.2">
      <c r="A36" s="118">
        <v>101005</v>
      </c>
      <c r="B36" s="108" t="s">
        <v>38</v>
      </c>
      <c r="C36" s="99">
        <v>1</v>
      </c>
      <c r="D36" s="99"/>
      <c r="E36" s="124">
        <v>291250</v>
      </c>
      <c r="F36" s="115"/>
      <c r="G36" s="105">
        <v>12</v>
      </c>
      <c r="H36" s="103">
        <f t="shared" si="0"/>
        <v>3495000</v>
      </c>
    </row>
    <row r="37" spans="1:8" s="16" customFormat="1" ht="15" x14ac:dyDescent="0.2">
      <c r="A37" s="118">
        <v>102013</v>
      </c>
      <c r="B37" s="104" t="s">
        <v>52</v>
      </c>
      <c r="C37" s="109">
        <v>1</v>
      </c>
      <c r="D37" s="109"/>
      <c r="E37" s="124">
        <v>337150</v>
      </c>
      <c r="F37" s="115"/>
      <c r="G37" s="105">
        <v>12</v>
      </c>
      <c r="H37" s="103">
        <f t="shared" si="0"/>
        <v>4045800</v>
      </c>
    </row>
    <row r="38" spans="1:8" s="16" customFormat="1" ht="15.75" x14ac:dyDescent="0.25">
      <c r="A38" s="118"/>
      <c r="B38" s="120"/>
      <c r="C38" s="110"/>
      <c r="D38" s="110"/>
      <c r="E38" s="119"/>
      <c r="F38" s="115"/>
      <c r="G38" s="105"/>
      <c r="H38" s="103"/>
    </row>
    <row r="39" spans="1:8" s="16" customFormat="1" ht="15.75" x14ac:dyDescent="0.25">
      <c r="A39" s="118"/>
      <c r="B39" s="111" t="s">
        <v>62</v>
      </c>
      <c r="C39" s="125">
        <f>SUM(C9:C38)</f>
        <v>115</v>
      </c>
      <c r="D39" s="125">
        <f>SUM(D9:D38)</f>
        <v>23</v>
      </c>
      <c r="E39" s="119"/>
      <c r="F39" s="115"/>
      <c r="G39" s="105"/>
      <c r="H39" s="103"/>
    </row>
    <row r="40" spans="1:8" s="16" customFormat="1" ht="16.5" thickBot="1" x14ac:dyDescent="0.3">
      <c r="A40" s="121"/>
      <c r="B40" s="126" t="s">
        <v>62</v>
      </c>
      <c r="C40" s="127">
        <f>+C39+D39</f>
        <v>138</v>
      </c>
      <c r="D40" s="122"/>
      <c r="E40" s="123"/>
      <c r="F40" s="115"/>
      <c r="G40" s="105"/>
      <c r="H40" s="112"/>
    </row>
    <row r="41" spans="1:8" ht="12" x14ac:dyDescent="0.2">
      <c r="A41" s="92" t="s">
        <v>60</v>
      </c>
      <c r="C41" s="46"/>
      <c r="D41" s="46"/>
      <c r="E41" s="65"/>
      <c r="H41" s="49"/>
    </row>
    <row r="42" spans="1:8" ht="12" x14ac:dyDescent="0.2">
      <c r="A42" s="92" t="s">
        <v>61</v>
      </c>
      <c r="C42" s="46"/>
      <c r="D42" s="46"/>
      <c r="E42" s="65"/>
      <c r="H42" s="49"/>
    </row>
    <row r="43" spans="1:8" x14ac:dyDescent="0.15">
      <c r="A43" s="51"/>
      <c r="B43" s="44"/>
      <c r="C43" s="46"/>
      <c r="D43" s="46"/>
      <c r="E43" s="65"/>
      <c r="H43" s="49"/>
    </row>
    <row r="44" spans="1:8" x14ac:dyDescent="0.15">
      <c r="A44" s="51"/>
      <c r="B44" s="44"/>
      <c r="C44" s="46"/>
      <c r="D44" s="46"/>
      <c r="E44" s="65"/>
      <c r="H44" s="49"/>
    </row>
    <row r="45" spans="1:8" ht="23.25" customHeight="1" x14ac:dyDescent="0.15">
      <c r="A45" s="326" t="s">
        <v>68</v>
      </c>
      <c r="B45" s="326"/>
    </row>
    <row r="46" spans="1:8" x14ac:dyDescent="0.15">
      <c r="A46" s="327" t="s">
        <v>69</v>
      </c>
      <c r="B46" s="327"/>
    </row>
  </sheetData>
  <mergeCells count="9">
    <mergeCell ref="A45:B45"/>
    <mergeCell ref="A46:B46"/>
    <mergeCell ref="A6:E6"/>
    <mergeCell ref="A1:H1"/>
    <mergeCell ref="A2:H2"/>
    <mergeCell ref="A3:H3"/>
    <mergeCell ref="A4:H4"/>
    <mergeCell ref="A5:H5"/>
    <mergeCell ref="A7:H7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16" workbookViewId="0">
      <selection activeCell="K25" sqref="K25"/>
    </sheetView>
  </sheetViews>
  <sheetFormatPr baseColWidth="10" defaultRowHeight="11.25" x14ac:dyDescent="0.15"/>
  <cols>
    <col min="1" max="1" width="13.5703125" style="128" customWidth="1"/>
    <col min="2" max="2" width="41.85546875" style="45" bestFit="1" customWidth="1"/>
    <col min="3" max="3" width="13" style="45" bestFit="1" customWidth="1"/>
    <col min="4" max="4" width="9.85546875" style="45" customWidth="1"/>
    <col min="5" max="5" width="9.85546875" style="45" hidden="1" customWidth="1"/>
    <col min="6" max="6" width="14.5703125" style="66" bestFit="1" customWidth="1"/>
    <col min="7" max="7" width="8.42578125" style="144" customWidth="1"/>
    <col min="8" max="8" width="18.85546875" style="45" customWidth="1"/>
    <col min="9" max="9" width="7.28515625" style="45" bestFit="1" customWidth="1"/>
    <col min="10" max="10" width="16.7109375" style="45" customWidth="1"/>
    <col min="11" max="11" width="15.7109375" style="45" customWidth="1"/>
    <col min="12" max="16384" width="11.42578125" style="45"/>
  </cols>
  <sheetData>
    <row r="1" spans="1:11" s="2" customFormat="1" ht="15" x14ac:dyDescent="0.25">
      <c r="A1" s="330" t="s">
        <v>65</v>
      </c>
      <c r="B1" s="330"/>
      <c r="C1" s="330"/>
      <c r="D1" s="330"/>
      <c r="E1" s="330"/>
      <c r="F1" s="330"/>
      <c r="G1" s="330"/>
      <c r="H1" s="330"/>
    </row>
    <row r="2" spans="1:11" s="2" customFormat="1" ht="15" x14ac:dyDescent="0.25">
      <c r="A2" s="331" t="s">
        <v>66</v>
      </c>
      <c r="B2" s="331"/>
      <c r="C2" s="331"/>
      <c r="D2" s="331"/>
      <c r="E2" s="331"/>
      <c r="F2" s="331"/>
      <c r="G2" s="331"/>
      <c r="H2" s="331"/>
    </row>
    <row r="3" spans="1:11" s="2" customFormat="1" ht="15" x14ac:dyDescent="0.25">
      <c r="A3" s="331" t="s">
        <v>67</v>
      </c>
      <c r="B3" s="331"/>
      <c r="C3" s="331"/>
      <c r="D3" s="331"/>
      <c r="E3" s="331"/>
      <c r="F3" s="331"/>
      <c r="G3" s="331"/>
      <c r="H3" s="331"/>
    </row>
    <row r="4" spans="1:11" s="2" customFormat="1" ht="15" x14ac:dyDescent="0.25">
      <c r="A4" s="332" t="s">
        <v>70</v>
      </c>
      <c r="B4" s="332"/>
      <c r="C4" s="332"/>
      <c r="D4" s="332"/>
      <c r="E4" s="332"/>
      <c r="F4" s="332"/>
      <c r="G4" s="332"/>
      <c r="H4" s="332"/>
      <c r="J4"/>
    </row>
    <row r="5" spans="1:11" s="2" customFormat="1" ht="15" x14ac:dyDescent="0.25">
      <c r="A5" s="331"/>
      <c r="B5" s="331"/>
      <c r="C5" s="331"/>
      <c r="D5" s="331"/>
      <c r="E5" s="331"/>
      <c r="F5" s="331"/>
      <c r="G5" s="331"/>
      <c r="H5" s="331"/>
    </row>
    <row r="6" spans="1:11" s="2" customFormat="1" x14ac:dyDescent="0.15">
      <c r="A6" s="329"/>
      <c r="B6" s="329"/>
      <c r="C6" s="329"/>
      <c r="D6" s="329"/>
      <c r="E6" s="329"/>
      <c r="F6" s="329"/>
      <c r="G6" s="329"/>
      <c r="H6" s="329"/>
    </row>
    <row r="7" spans="1:11" s="2" customFormat="1" ht="12" thickBot="1" x14ac:dyDescent="0.2">
      <c r="A7" s="328"/>
      <c r="B7" s="328"/>
      <c r="C7" s="328"/>
      <c r="D7" s="328"/>
      <c r="E7" s="328"/>
      <c r="F7" s="328"/>
      <c r="G7" s="328"/>
      <c r="H7" s="328"/>
    </row>
    <row r="8" spans="1:11" s="2" customFormat="1" ht="47.25" customHeight="1" thickBot="1" x14ac:dyDescent="0.2">
      <c r="A8" s="130" t="s">
        <v>55</v>
      </c>
      <c r="B8" s="131" t="s">
        <v>56</v>
      </c>
      <c r="C8" s="132" t="s">
        <v>64</v>
      </c>
      <c r="D8" s="131" t="s">
        <v>63</v>
      </c>
      <c r="E8" s="133" t="s">
        <v>71</v>
      </c>
      <c r="F8" s="140" t="s">
        <v>4</v>
      </c>
      <c r="G8" s="138" t="s">
        <v>54</v>
      </c>
      <c r="H8" s="139" t="s">
        <v>53</v>
      </c>
    </row>
    <row r="9" spans="1:11" s="2" customFormat="1" ht="15" x14ac:dyDescent="0.2">
      <c r="A9" s="97"/>
      <c r="B9" s="98" t="s">
        <v>58</v>
      </c>
      <c r="C9" s="99">
        <f>'[9]Anexo 9'!D11</f>
        <v>1</v>
      </c>
      <c r="D9" s="99"/>
      <c r="E9" s="134">
        <v>1</v>
      </c>
      <c r="F9" s="124">
        <v>453600</v>
      </c>
      <c r="G9" s="141">
        <v>12</v>
      </c>
      <c r="H9" s="96">
        <f t="shared" ref="H9:H27" si="0">+F9*G9*C9</f>
        <v>5443200</v>
      </c>
    </row>
    <row r="10" spans="1:11" s="2" customFormat="1" ht="15" x14ac:dyDescent="0.2">
      <c r="A10" s="97"/>
      <c r="B10" s="98" t="s">
        <v>6</v>
      </c>
      <c r="C10" s="99">
        <f>'[9]Anexo 9'!D12</f>
        <v>1</v>
      </c>
      <c r="D10" s="99"/>
      <c r="E10" s="134">
        <v>1</v>
      </c>
      <c r="F10" s="124">
        <v>1131050</v>
      </c>
      <c r="G10" s="142">
        <v>12</v>
      </c>
      <c r="H10" s="101">
        <f t="shared" si="0"/>
        <v>13572600</v>
      </c>
    </row>
    <row r="11" spans="1:11" s="2" customFormat="1" ht="15" x14ac:dyDescent="0.2">
      <c r="A11" s="97"/>
      <c r="B11" s="98" t="s">
        <v>7</v>
      </c>
      <c r="C11" s="99">
        <f>'[9]Anexo 9'!D13</f>
        <v>1</v>
      </c>
      <c r="D11" s="99"/>
      <c r="E11" s="134">
        <v>1</v>
      </c>
      <c r="F11" s="124">
        <v>2437339</v>
      </c>
      <c r="G11" s="142">
        <v>12</v>
      </c>
      <c r="H11" s="101">
        <f t="shared" si="0"/>
        <v>29248068</v>
      </c>
    </row>
    <row r="12" spans="1:11" s="2" customFormat="1" ht="15" x14ac:dyDescent="0.2">
      <c r="A12" s="97">
        <v>401041</v>
      </c>
      <c r="B12" s="98" t="s">
        <v>8</v>
      </c>
      <c r="C12" s="99">
        <f>+E12-D12</f>
        <v>8</v>
      </c>
      <c r="D12" s="99">
        <v>2</v>
      </c>
      <c r="E12" s="134">
        <v>10</v>
      </c>
      <c r="F12" s="124">
        <v>518550</v>
      </c>
      <c r="G12" s="142" t="s">
        <v>9</v>
      </c>
      <c r="H12" s="101">
        <f t="shared" si="0"/>
        <v>49780800</v>
      </c>
      <c r="J12" s="4"/>
    </row>
    <row r="13" spans="1:11" s="2" customFormat="1" ht="15" x14ac:dyDescent="0.2">
      <c r="A13" s="97">
        <v>403042</v>
      </c>
      <c r="B13" s="102" t="s">
        <v>10</v>
      </c>
      <c r="C13" s="99">
        <f t="shared" ref="C13:C37" si="1">+E13-D13</f>
        <v>11</v>
      </c>
      <c r="D13" s="99">
        <v>2</v>
      </c>
      <c r="E13" s="134">
        <v>13</v>
      </c>
      <c r="F13" s="124">
        <v>610150</v>
      </c>
      <c r="G13" s="142">
        <v>12</v>
      </c>
      <c r="H13" s="101">
        <f t="shared" si="0"/>
        <v>80539800</v>
      </c>
    </row>
    <row r="14" spans="1:11" s="2" customFormat="1" ht="15" x14ac:dyDescent="0.2">
      <c r="A14" s="117">
        <v>404043</v>
      </c>
      <c r="B14" s="102" t="s">
        <v>11</v>
      </c>
      <c r="C14" s="99">
        <f t="shared" si="1"/>
        <v>5</v>
      </c>
      <c r="D14" s="99">
        <v>1</v>
      </c>
      <c r="E14" s="134">
        <v>6</v>
      </c>
      <c r="F14" s="124">
        <v>692000</v>
      </c>
      <c r="G14" s="142">
        <v>12</v>
      </c>
      <c r="H14" s="101">
        <f t="shared" si="0"/>
        <v>41520000</v>
      </c>
    </row>
    <row r="15" spans="1:11" s="2" customFormat="1" ht="15" x14ac:dyDescent="0.2">
      <c r="A15" s="117">
        <v>404044</v>
      </c>
      <c r="B15" s="102" t="s">
        <v>12</v>
      </c>
      <c r="C15" s="99">
        <f t="shared" si="1"/>
        <v>12</v>
      </c>
      <c r="D15" s="99">
        <v>3</v>
      </c>
      <c r="E15" s="134">
        <v>15</v>
      </c>
      <c r="F15" s="124">
        <v>752450</v>
      </c>
      <c r="G15" s="142">
        <v>12</v>
      </c>
      <c r="H15" s="101">
        <f t="shared" si="0"/>
        <v>108352800</v>
      </c>
      <c r="K15" s="4"/>
    </row>
    <row r="16" spans="1:11" s="2" customFormat="1" ht="15" x14ac:dyDescent="0.2">
      <c r="A16" s="117">
        <v>404045</v>
      </c>
      <c r="B16" s="102" t="s">
        <v>13</v>
      </c>
      <c r="C16" s="99">
        <f t="shared" si="1"/>
        <v>12</v>
      </c>
      <c r="D16" s="99">
        <v>1</v>
      </c>
      <c r="E16" s="134">
        <v>13</v>
      </c>
      <c r="F16" s="124">
        <v>827950</v>
      </c>
      <c r="G16" s="142">
        <v>12</v>
      </c>
      <c r="H16" s="103">
        <f t="shared" si="0"/>
        <v>119224800</v>
      </c>
    </row>
    <row r="17" spans="1:8" s="2" customFormat="1" ht="15" x14ac:dyDescent="0.2">
      <c r="A17" s="117">
        <v>405046</v>
      </c>
      <c r="B17" s="102" t="s">
        <v>14</v>
      </c>
      <c r="C17" s="99">
        <f t="shared" si="1"/>
        <v>3</v>
      </c>
      <c r="D17" s="99">
        <v>1</v>
      </c>
      <c r="E17" s="134">
        <v>4</v>
      </c>
      <c r="F17" s="124">
        <v>880400</v>
      </c>
      <c r="G17" s="142">
        <v>12</v>
      </c>
      <c r="H17" s="103">
        <f t="shared" si="0"/>
        <v>31694400</v>
      </c>
    </row>
    <row r="18" spans="1:8" s="2" customFormat="1" ht="15" x14ac:dyDescent="0.2">
      <c r="A18" s="117">
        <v>405047</v>
      </c>
      <c r="B18" s="98" t="s">
        <v>15</v>
      </c>
      <c r="C18" s="99">
        <f t="shared" si="1"/>
        <v>2</v>
      </c>
      <c r="D18" s="99">
        <v>2</v>
      </c>
      <c r="E18" s="134">
        <v>4</v>
      </c>
      <c r="F18" s="124">
        <v>961450</v>
      </c>
      <c r="G18" s="142">
        <v>12</v>
      </c>
      <c r="H18" s="103">
        <f t="shared" si="0"/>
        <v>23074800</v>
      </c>
    </row>
    <row r="19" spans="1:8" s="2" customFormat="1" ht="15" x14ac:dyDescent="0.2">
      <c r="A19" s="117">
        <v>402039</v>
      </c>
      <c r="B19" s="98" t="s">
        <v>16</v>
      </c>
      <c r="C19" s="99">
        <f t="shared" si="1"/>
        <v>1</v>
      </c>
      <c r="D19" s="99"/>
      <c r="E19" s="134">
        <v>1</v>
      </c>
      <c r="F19" s="124">
        <v>576400</v>
      </c>
      <c r="G19" s="142">
        <v>12</v>
      </c>
      <c r="H19" s="103">
        <f t="shared" si="0"/>
        <v>6916800</v>
      </c>
    </row>
    <row r="20" spans="1:8" s="16" customFormat="1" ht="15" x14ac:dyDescent="0.2">
      <c r="A20" s="118">
        <v>304060</v>
      </c>
      <c r="B20" s="104" t="s">
        <v>17</v>
      </c>
      <c r="C20" s="99">
        <f t="shared" si="1"/>
        <v>1</v>
      </c>
      <c r="D20" s="99"/>
      <c r="E20" s="134">
        <v>1</v>
      </c>
      <c r="F20" s="124">
        <v>440800</v>
      </c>
      <c r="G20" s="143" t="s">
        <v>9</v>
      </c>
      <c r="H20" s="103">
        <f t="shared" si="0"/>
        <v>5289600</v>
      </c>
    </row>
    <row r="21" spans="1:8" s="16" customFormat="1" ht="15" x14ac:dyDescent="0.2">
      <c r="A21" s="118">
        <v>404064</v>
      </c>
      <c r="B21" s="104" t="s">
        <v>18</v>
      </c>
      <c r="C21" s="99">
        <f t="shared" si="1"/>
        <v>1</v>
      </c>
      <c r="D21" s="99"/>
      <c r="E21" s="134">
        <v>1</v>
      </c>
      <c r="F21" s="124">
        <v>692000</v>
      </c>
      <c r="G21" s="143">
        <v>12</v>
      </c>
      <c r="H21" s="103">
        <f t="shared" si="0"/>
        <v>8304000</v>
      </c>
    </row>
    <row r="22" spans="1:8" s="2" customFormat="1" ht="15" x14ac:dyDescent="0.2">
      <c r="A22" s="117">
        <v>405067</v>
      </c>
      <c r="B22" s="98" t="s">
        <v>19</v>
      </c>
      <c r="C22" s="99">
        <f t="shared" si="1"/>
        <v>1</v>
      </c>
      <c r="D22" s="99"/>
      <c r="E22" s="134">
        <v>1</v>
      </c>
      <c r="F22" s="124">
        <v>827950</v>
      </c>
      <c r="G22" s="142">
        <v>12</v>
      </c>
      <c r="H22" s="103">
        <f t="shared" si="0"/>
        <v>9935400</v>
      </c>
    </row>
    <row r="23" spans="1:8" s="2" customFormat="1" ht="15" x14ac:dyDescent="0.2">
      <c r="A23" s="117">
        <v>301017</v>
      </c>
      <c r="B23" s="106" t="s">
        <v>20</v>
      </c>
      <c r="C23" s="99">
        <f t="shared" si="1"/>
        <v>15</v>
      </c>
      <c r="D23" s="99">
        <v>4</v>
      </c>
      <c r="E23" s="134">
        <v>19</v>
      </c>
      <c r="F23" s="124">
        <v>296800</v>
      </c>
      <c r="G23" s="142">
        <v>12</v>
      </c>
      <c r="H23" s="103">
        <f t="shared" si="0"/>
        <v>53424000</v>
      </c>
    </row>
    <row r="24" spans="1:8" s="2" customFormat="1" ht="15" x14ac:dyDescent="0.2">
      <c r="A24" s="117">
        <v>302014</v>
      </c>
      <c r="B24" s="98" t="s">
        <v>21</v>
      </c>
      <c r="C24" s="99">
        <f t="shared" si="1"/>
        <v>8</v>
      </c>
      <c r="D24" s="99">
        <v>4</v>
      </c>
      <c r="E24" s="134">
        <v>12</v>
      </c>
      <c r="F24" s="124">
        <v>335550</v>
      </c>
      <c r="G24" s="142" t="s">
        <v>9</v>
      </c>
      <c r="H24" s="103">
        <f t="shared" si="0"/>
        <v>32212800</v>
      </c>
    </row>
    <row r="25" spans="1:8" s="2" customFormat="1" ht="15" x14ac:dyDescent="0.2">
      <c r="A25" s="117">
        <v>304016</v>
      </c>
      <c r="B25" s="98" t="s">
        <v>23</v>
      </c>
      <c r="C25" s="99">
        <f t="shared" si="1"/>
        <v>11</v>
      </c>
      <c r="D25" s="99">
        <v>1</v>
      </c>
      <c r="E25" s="134">
        <v>12</v>
      </c>
      <c r="F25" s="124">
        <v>427500</v>
      </c>
      <c r="G25" s="142">
        <v>12</v>
      </c>
      <c r="H25" s="103">
        <f t="shared" si="0"/>
        <v>56430000</v>
      </c>
    </row>
    <row r="26" spans="1:8" s="2" customFormat="1" ht="15" x14ac:dyDescent="0.2">
      <c r="A26" s="117">
        <v>301051</v>
      </c>
      <c r="B26" s="106" t="s">
        <v>24</v>
      </c>
      <c r="C26" s="99">
        <f t="shared" si="1"/>
        <v>2</v>
      </c>
      <c r="D26" s="99">
        <v>1</v>
      </c>
      <c r="E26" s="134">
        <v>3</v>
      </c>
      <c r="F26" s="124">
        <v>322500</v>
      </c>
      <c r="G26" s="142">
        <v>12</v>
      </c>
      <c r="H26" s="103">
        <f t="shared" si="0"/>
        <v>7740000</v>
      </c>
    </row>
    <row r="27" spans="1:8" s="2" customFormat="1" ht="15" x14ac:dyDescent="0.2">
      <c r="A27" s="117">
        <v>301052</v>
      </c>
      <c r="B27" s="106" t="s">
        <v>25</v>
      </c>
      <c r="C27" s="99">
        <f t="shared" si="1"/>
        <v>1</v>
      </c>
      <c r="D27" s="99"/>
      <c r="E27" s="134">
        <v>1</v>
      </c>
      <c r="F27" s="124">
        <v>355450</v>
      </c>
      <c r="G27" s="142">
        <v>12</v>
      </c>
      <c r="H27" s="103">
        <f t="shared" si="0"/>
        <v>4265400</v>
      </c>
    </row>
    <row r="28" spans="1:8" s="2" customFormat="1" ht="15" x14ac:dyDescent="0.2">
      <c r="A28" s="117">
        <v>301051</v>
      </c>
      <c r="B28" s="106" t="s">
        <v>26</v>
      </c>
      <c r="C28" s="99">
        <f t="shared" si="1"/>
        <v>0</v>
      </c>
      <c r="D28" s="99">
        <v>1</v>
      </c>
      <c r="E28" s="134">
        <v>1</v>
      </c>
      <c r="F28" s="124">
        <v>396700</v>
      </c>
      <c r="G28" s="142">
        <v>12</v>
      </c>
      <c r="H28" s="103">
        <f t="shared" ref="H28:H29" si="2">+F28*G28*C28</f>
        <v>0</v>
      </c>
    </row>
    <row r="29" spans="1:8" s="2" customFormat="1" ht="15" x14ac:dyDescent="0.2">
      <c r="A29" s="117">
        <v>201010</v>
      </c>
      <c r="B29" s="106" t="s">
        <v>27</v>
      </c>
      <c r="C29" s="99">
        <f t="shared" si="1"/>
        <v>0</v>
      </c>
      <c r="D29" s="99">
        <v>1</v>
      </c>
      <c r="E29" s="134">
        <v>1</v>
      </c>
      <c r="F29" s="124">
        <v>296800</v>
      </c>
      <c r="G29" s="142">
        <v>12</v>
      </c>
      <c r="H29" s="103">
        <f t="shared" si="2"/>
        <v>0</v>
      </c>
    </row>
    <row r="30" spans="1:8" s="2" customFormat="1" ht="15" x14ac:dyDescent="0.2">
      <c r="A30" s="117">
        <v>202011</v>
      </c>
      <c r="B30" s="106" t="s">
        <v>28</v>
      </c>
      <c r="C30" s="99">
        <f t="shared" si="1"/>
        <v>2</v>
      </c>
      <c r="D30" s="99"/>
      <c r="E30" s="134">
        <v>2</v>
      </c>
      <c r="F30" s="124">
        <v>322500</v>
      </c>
      <c r="G30" s="142">
        <v>12</v>
      </c>
      <c r="H30" s="103">
        <f t="shared" ref="H30:H37" si="3">+F30*G30*C30</f>
        <v>7740000</v>
      </c>
    </row>
    <row r="31" spans="1:8" s="2" customFormat="1" ht="15" x14ac:dyDescent="0.2">
      <c r="A31" s="117">
        <v>301023</v>
      </c>
      <c r="B31" s="106" t="s">
        <v>30</v>
      </c>
      <c r="C31" s="99">
        <f t="shared" si="1"/>
        <v>1</v>
      </c>
      <c r="D31" s="99">
        <v>1</v>
      </c>
      <c r="E31" s="134">
        <v>2</v>
      </c>
      <c r="F31" s="124">
        <v>348100</v>
      </c>
      <c r="G31" s="142">
        <v>12</v>
      </c>
      <c r="H31" s="103">
        <f t="shared" si="3"/>
        <v>4177200</v>
      </c>
    </row>
    <row r="32" spans="1:8" s="2" customFormat="1" ht="15" x14ac:dyDescent="0.2">
      <c r="A32" s="117">
        <v>101001</v>
      </c>
      <c r="B32" s="106" t="s">
        <v>31</v>
      </c>
      <c r="C32" s="99">
        <f t="shared" si="1"/>
        <v>5</v>
      </c>
      <c r="D32" s="99">
        <v>1</v>
      </c>
      <c r="E32" s="134">
        <v>6</v>
      </c>
      <c r="F32" s="124">
        <v>270750</v>
      </c>
      <c r="G32" s="142">
        <v>12</v>
      </c>
      <c r="H32" s="103">
        <f t="shared" si="3"/>
        <v>16245000</v>
      </c>
    </row>
    <row r="33" spans="1:8" s="2" customFormat="1" ht="13.5" customHeight="1" x14ac:dyDescent="0.2">
      <c r="A33" s="117">
        <v>102002</v>
      </c>
      <c r="B33" s="106" t="s">
        <v>32</v>
      </c>
      <c r="C33" s="99">
        <f t="shared" si="1"/>
        <v>1</v>
      </c>
      <c r="D33" s="99"/>
      <c r="E33" s="134">
        <v>1</v>
      </c>
      <c r="F33" s="124">
        <v>285500</v>
      </c>
      <c r="G33" s="142">
        <v>12</v>
      </c>
      <c r="H33" s="103">
        <f t="shared" si="3"/>
        <v>3426000</v>
      </c>
    </row>
    <row r="34" spans="1:8" s="16" customFormat="1" ht="15.75" customHeight="1" x14ac:dyDescent="0.2">
      <c r="A34" s="118">
        <v>201007</v>
      </c>
      <c r="B34" s="107" t="s">
        <v>33</v>
      </c>
      <c r="C34" s="99">
        <f t="shared" si="1"/>
        <v>1</v>
      </c>
      <c r="D34" s="99"/>
      <c r="E34" s="134">
        <v>1</v>
      </c>
      <c r="F34" s="124">
        <v>288500</v>
      </c>
      <c r="G34" s="143">
        <v>12</v>
      </c>
      <c r="H34" s="103">
        <f t="shared" si="3"/>
        <v>3462000</v>
      </c>
    </row>
    <row r="35" spans="1:8" s="16" customFormat="1" ht="14.25" customHeight="1" x14ac:dyDescent="0.2">
      <c r="A35" s="118">
        <v>203009</v>
      </c>
      <c r="B35" s="107" t="s">
        <v>35</v>
      </c>
      <c r="C35" s="99">
        <f t="shared" si="1"/>
        <v>3</v>
      </c>
      <c r="D35" s="99"/>
      <c r="E35" s="134">
        <v>3</v>
      </c>
      <c r="F35" s="124">
        <v>355600</v>
      </c>
      <c r="G35" s="143">
        <v>12</v>
      </c>
      <c r="H35" s="103">
        <f t="shared" si="3"/>
        <v>12801600</v>
      </c>
    </row>
    <row r="36" spans="1:8" s="16" customFormat="1" ht="15" x14ac:dyDescent="0.2">
      <c r="A36" s="118">
        <v>101005</v>
      </c>
      <c r="B36" s="108" t="s">
        <v>38</v>
      </c>
      <c r="C36" s="99">
        <f t="shared" si="1"/>
        <v>1</v>
      </c>
      <c r="D36" s="99"/>
      <c r="E36" s="134">
        <v>1</v>
      </c>
      <c r="F36" s="124">
        <v>291250</v>
      </c>
      <c r="G36" s="143">
        <v>12</v>
      </c>
      <c r="H36" s="103">
        <f t="shared" si="3"/>
        <v>3495000</v>
      </c>
    </row>
    <row r="37" spans="1:8" s="16" customFormat="1" ht="15" x14ac:dyDescent="0.2">
      <c r="A37" s="118">
        <v>102013</v>
      </c>
      <c r="B37" s="104" t="s">
        <v>52</v>
      </c>
      <c r="C37" s="99">
        <f t="shared" si="1"/>
        <v>1</v>
      </c>
      <c r="D37" s="109"/>
      <c r="E37" s="135">
        <v>1</v>
      </c>
      <c r="F37" s="124">
        <v>337150</v>
      </c>
      <c r="G37" s="143">
        <v>12</v>
      </c>
      <c r="H37" s="103">
        <f t="shared" si="3"/>
        <v>4045800</v>
      </c>
    </row>
    <row r="38" spans="1:8" s="16" customFormat="1" ht="15.75" x14ac:dyDescent="0.25">
      <c r="A38" s="145"/>
      <c r="B38" s="120"/>
      <c r="C38" s="146"/>
      <c r="D38" s="146"/>
      <c r="E38" s="147"/>
      <c r="F38" s="148"/>
      <c r="G38" s="149"/>
      <c r="H38" s="150"/>
    </row>
    <row r="39" spans="1:8" s="16" customFormat="1" ht="15.75" x14ac:dyDescent="0.25">
      <c r="A39" s="151"/>
      <c r="B39" s="136" t="s">
        <v>62</v>
      </c>
      <c r="C39" s="137">
        <f>SUM(C9:C38)</f>
        <v>112</v>
      </c>
      <c r="D39" s="137">
        <f>SUM(D9:D38)</f>
        <v>26</v>
      </c>
      <c r="E39" s="137">
        <f>+SUM(E9:E38)</f>
        <v>138</v>
      </c>
      <c r="F39" s="152"/>
      <c r="G39" s="156" t="s">
        <v>72</v>
      </c>
      <c r="H39" s="157">
        <f>+SUM(H9:H37)</f>
        <v>742361868</v>
      </c>
    </row>
    <row r="40" spans="1:8" s="16" customFormat="1" ht="15.75" x14ac:dyDescent="0.25">
      <c r="A40" s="153"/>
      <c r="B40" s="111" t="s">
        <v>62</v>
      </c>
      <c r="C40" s="110">
        <f>+C39+D39</f>
        <v>138</v>
      </c>
      <c r="D40" s="154"/>
      <c r="E40" s="154"/>
      <c r="F40" s="155"/>
      <c r="G40" s="143"/>
      <c r="H40" s="112"/>
    </row>
    <row r="41" spans="1:8" ht="12" x14ac:dyDescent="0.2">
      <c r="A41" s="92" t="s">
        <v>60</v>
      </c>
      <c r="C41" s="128"/>
      <c r="D41" s="128"/>
      <c r="E41" s="128"/>
      <c r="F41" s="65"/>
      <c r="H41" s="49"/>
    </row>
    <row r="42" spans="1:8" ht="12" x14ac:dyDescent="0.2">
      <c r="A42" s="92" t="s">
        <v>61</v>
      </c>
      <c r="C42" s="128"/>
      <c r="D42" s="128"/>
      <c r="E42" s="128"/>
      <c r="F42" s="65"/>
      <c r="H42" s="49"/>
    </row>
    <row r="43" spans="1:8" x14ac:dyDescent="0.15">
      <c r="A43" s="51"/>
      <c r="B43" s="44"/>
      <c r="C43" s="128"/>
      <c r="D43" s="128"/>
      <c r="E43" s="128"/>
      <c r="F43" s="65"/>
      <c r="H43" s="49"/>
    </row>
    <row r="44" spans="1:8" x14ac:dyDescent="0.15">
      <c r="A44" s="51"/>
      <c r="B44" s="44"/>
      <c r="C44" s="128"/>
      <c r="D44" s="128"/>
      <c r="E44" s="128"/>
      <c r="F44" s="65"/>
      <c r="H44" s="49"/>
    </row>
    <row r="45" spans="1:8" ht="23.25" customHeight="1" x14ac:dyDescent="0.15">
      <c r="A45" s="326" t="s">
        <v>68</v>
      </c>
      <c r="B45" s="326"/>
    </row>
    <row r="46" spans="1:8" x14ac:dyDescent="0.15">
      <c r="A46" s="327" t="s">
        <v>69</v>
      </c>
      <c r="B46" s="327"/>
    </row>
  </sheetData>
  <mergeCells count="9">
    <mergeCell ref="A7:H7"/>
    <mergeCell ref="A45:B45"/>
    <mergeCell ref="A46:B46"/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7" workbookViewId="0">
      <selection activeCell="A36" sqref="A36"/>
    </sheetView>
  </sheetViews>
  <sheetFormatPr baseColWidth="10" defaultRowHeight="11.25" x14ac:dyDescent="0.15"/>
  <cols>
    <col min="1" max="1" width="27" style="129" customWidth="1"/>
    <col min="2" max="2" width="41.85546875" style="45" bestFit="1" customWidth="1"/>
    <col min="3" max="3" width="12" style="45" customWidth="1"/>
    <col min="4" max="4" width="13" style="45" bestFit="1" customWidth="1"/>
    <col min="5" max="5" width="9" style="45" bestFit="1" customWidth="1"/>
    <col min="6" max="6" width="9.85546875" style="45" customWidth="1"/>
    <col min="7" max="7" width="14.5703125" style="66" bestFit="1" customWidth="1"/>
    <col min="8" max="8" width="8.42578125" style="144" customWidth="1"/>
    <col min="9" max="9" width="22.7109375" style="45" customWidth="1"/>
    <col min="10" max="10" width="7.28515625" style="45" bestFit="1" customWidth="1"/>
    <col min="11" max="11" width="16.7109375" style="45" customWidth="1"/>
    <col min="12" max="12" width="15.7109375" style="45" customWidth="1"/>
    <col min="13" max="16384" width="11.42578125" style="45"/>
  </cols>
  <sheetData>
    <row r="1" spans="1:12" s="2" customFormat="1" ht="15" x14ac:dyDescent="0.25">
      <c r="A1" s="330" t="s">
        <v>65</v>
      </c>
      <c r="B1" s="330"/>
      <c r="C1" s="330"/>
      <c r="D1" s="330"/>
      <c r="E1" s="330"/>
      <c r="F1" s="330"/>
      <c r="G1" s="330"/>
      <c r="H1" s="330"/>
      <c r="I1" s="330"/>
    </row>
    <row r="2" spans="1:12" s="2" customFormat="1" ht="15" x14ac:dyDescent="0.25">
      <c r="A2" s="331" t="s">
        <v>66</v>
      </c>
      <c r="B2" s="331"/>
      <c r="C2" s="331"/>
      <c r="D2" s="331"/>
      <c r="E2" s="331"/>
      <c r="F2" s="331"/>
      <c r="G2" s="331"/>
      <c r="H2" s="331"/>
      <c r="I2" s="331"/>
    </row>
    <row r="3" spans="1:12" s="2" customFormat="1" ht="15" x14ac:dyDescent="0.25">
      <c r="A3" s="331" t="s">
        <v>67</v>
      </c>
      <c r="B3" s="331"/>
      <c r="C3" s="331"/>
      <c r="D3" s="331"/>
      <c r="E3" s="331"/>
      <c r="F3" s="331"/>
      <c r="G3" s="331"/>
      <c r="H3" s="331"/>
      <c r="I3" s="331"/>
    </row>
    <row r="4" spans="1:12" s="2" customFormat="1" ht="15" x14ac:dyDescent="0.25">
      <c r="A4" s="332" t="s">
        <v>70</v>
      </c>
      <c r="B4" s="332"/>
      <c r="C4" s="332"/>
      <c r="D4" s="332"/>
      <c r="E4" s="332"/>
      <c r="F4" s="332"/>
      <c r="G4" s="332"/>
      <c r="H4" s="332"/>
      <c r="I4" s="332"/>
      <c r="K4"/>
    </row>
    <row r="5" spans="1:12" s="2" customFormat="1" ht="15" x14ac:dyDescent="0.25">
      <c r="A5" s="331"/>
      <c r="B5" s="331"/>
      <c r="C5" s="331"/>
      <c r="D5" s="331"/>
      <c r="E5" s="331"/>
      <c r="F5" s="331"/>
      <c r="G5" s="331"/>
      <c r="H5" s="331"/>
      <c r="I5" s="331"/>
    </row>
    <row r="6" spans="1:12" s="2" customFormat="1" x14ac:dyDescent="0.15">
      <c r="A6" s="329"/>
      <c r="B6" s="329"/>
      <c r="C6" s="329"/>
      <c r="D6" s="329"/>
      <c r="E6" s="329"/>
      <c r="F6" s="329"/>
      <c r="G6" s="329"/>
      <c r="H6" s="329"/>
      <c r="I6" s="329"/>
    </row>
    <row r="7" spans="1:12" s="2" customFormat="1" ht="12" thickBot="1" x14ac:dyDescent="0.2">
      <c r="A7" s="328"/>
      <c r="B7" s="328"/>
      <c r="C7" s="328"/>
      <c r="D7" s="328"/>
      <c r="E7" s="328"/>
      <c r="F7" s="328"/>
      <c r="G7" s="328"/>
      <c r="H7" s="328"/>
      <c r="I7" s="328"/>
    </row>
    <row r="8" spans="1:12" s="2" customFormat="1" ht="47.25" customHeight="1" thickBot="1" x14ac:dyDescent="0.2">
      <c r="A8" s="130" t="s">
        <v>55</v>
      </c>
      <c r="B8" s="131" t="s">
        <v>56</v>
      </c>
      <c r="C8" s="132" t="s">
        <v>57</v>
      </c>
      <c r="D8" s="132" t="s">
        <v>64</v>
      </c>
      <c r="E8" s="131" t="s">
        <v>63</v>
      </c>
      <c r="F8" s="133" t="s">
        <v>71</v>
      </c>
      <c r="G8" s="140" t="s">
        <v>4</v>
      </c>
      <c r="H8" s="138" t="s">
        <v>54</v>
      </c>
      <c r="I8" s="139" t="s">
        <v>53</v>
      </c>
    </row>
    <row r="9" spans="1:12" s="2" customFormat="1" ht="15" x14ac:dyDescent="0.2">
      <c r="A9" s="97"/>
      <c r="B9" s="98" t="s">
        <v>58</v>
      </c>
      <c r="C9" s="98" t="s">
        <v>5</v>
      </c>
      <c r="D9" s="159">
        <v>1</v>
      </c>
      <c r="E9" s="159"/>
      <c r="F9" s="160">
        <v>1</v>
      </c>
      <c r="G9" s="124">
        <v>461100</v>
      </c>
      <c r="H9" s="141">
        <v>12</v>
      </c>
      <c r="I9" s="196">
        <f>+G9*H9*D9</f>
        <v>5533200</v>
      </c>
    </row>
    <row r="10" spans="1:12" s="2" customFormat="1" ht="15" x14ac:dyDescent="0.2">
      <c r="A10" s="97"/>
      <c r="B10" s="98" t="s">
        <v>6</v>
      </c>
      <c r="C10" s="98" t="s">
        <v>5</v>
      </c>
      <c r="D10" s="159">
        <v>1</v>
      </c>
      <c r="E10" s="159"/>
      <c r="F10" s="160">
        <v>1</v>
      </c>
      <c r="G10" s="124">
        <v>1138550</v>
      </c>
      <c r="H10" s="142">
        <v>12</v>
      </c>
      <c r="I10" s="197">
        <f t="shared" ref="I10:I37" si="0">+G10*H10*D10</f>
        <v>13662600</v>
      </c>
    </row>
    <row r="11" spans="1:12" s="2" customFormat="1" ht="15" x14ac:dyDescent="0.2">
      <c r="A11" s="97"/>
      <c r="B11" s="98" t="s">
        <v>7</v>
      </c>
      <c r="C11" s="98" t="s">
        <v>5</v>
      </c>
      <c r="D11" s="159">
        <v>1</v>
      </c>
      <c r="E11" s="159"/>
      <c r="F11" s="160">
        <v>1</v>
      </c>
      <c r="G11" s="124">
        <v>2437339</v>
      </c>
      <c r="H11" s="142">
        <v>12</v>
      </c>
      <c r="I11" s="197">
        <f t="shared" si="0"/>
        <v>29248068</v>
      </c>
    </row>
    <row r="12" spans="1:12" s="2" customFormat="1" ht="15" x14ac:dyDescent="0.2">
      <c r="A12" s="97">
        <v>401041</v>
      </c>
      <c r="B12" s="98" t="s">
        <v>8</v>
      </c>
      <c r="C12" s="98" t="s">
        <v>5</v>
      </c>
      <c r="D12" s="159">
        <v>7</v>
      </c>
      <c r="E12" s="159">
        <v>2</v>
      </c>
      <c r="F12" s="160">
        <v>10</v>
      </c>
      <c r="G12" s="124">
        <v>526050</v>
      </c>
      <c r="H12" s="142" t="s">
        <v>9</v>
      </c>
      <c r="I12" s="197">
        <f t="shared" si="0"/>
        <v>44188200</v>
      </c>
      <c r="K12" s="4"/>
    </row>
    <row r="13" spans="1:12" s="2" customFormat="1" ht="15" x14ac:dyDescent="0.2">
      <c r="A13" s="97">
        <v>403042</v>
      </c>
      <c r="B13" s="102" t="s">
        <v>10</v>
      </c>
      <c r="C13" s="98" t="s">
        <v>5</v>
      </c>
      <c r="D13" s="159">
        <v>11</v>
      </c>
      <c r="E13" s="159">
        <v>3</v>
      </c>
      <c r="F13" s="160">
        <v>13</v>
      </c>
      <c r="G13" s="124">
        <v>617650</v>
      </c>
      <c r="H13" s="142">
        <v>12</v>
      </c>
      <c r="I13" s="197">
        <f t="shared" si="0"/>
        <v>81529800</v>
      </c>
    </row>
    <row r="14" spans="1:12" s="2" customFormat="1" ht="15" x14ac:dyDescent="0.2">
      <c r="A14" s="117">
        <v>404043</v>
      </c>
      <c r="B14" s="102" t="s">
        <v>11</v>
      </c>
      <c r="C14" s="98" t="s">
        <v>5</v>
      </c>
      <c r="D14" s="159">
        <v>4</v>
      </c>
      <c r="E14" s="159">
        <v>1</v>
      </c>
      <c r="F14" s="160">
        <v>6</v>
      </c>
      <c r="G14" s="124">
        <v>699500</v>
      </c>
      <c r="H14" s="142">
        <v>12</v>
      </c>
      <c r="I14" s="197">
        <f t="shared" si="0"/>
        <v>33576000</v>
      </c>
    </row>
    <row r="15" spans="1:12" s="2" customFormat="1" ht="15" x14ac:dyDescent="0.2">
      <c r="A15" s="117">
        <v>404044</v>
      </c>
      <c r="B15" s="102" t="s">
        <v>12</v>
      </c>
      <c r="C15" s="98" t="s">
        <v>5</v>
      </c>
      <c r="D15" s="159">
        <v>14</v>
      </c>
      <c r="E15" s="159">
        <v>2</v>
      </c>
      <c r="F15" s="160">
        <v>15</v>
      </c>
      <c r="G15" s="124">
        <v>759950</v>
      </c>
      <c r="H15" s="142">
        <v>12</v>
      </c>
      <c r="I15" s="197">
        <f t="shared" si="0"/>
        <v>127671600</v>
      </c>
      <c r="L15" s="4"/>
    </row>
    <row r="16" spans="1:12" s="2" customFormat="1" ht="15" x14ac:dyDescent="0.2">
      <c r="A16" s="117">
        <v>404045</v>
      </c>
      <c r="B16" s="102" t="s">
        <v>13</v>
      </c>
      <c r="C16" s="98" t="s">
        <v>5</v>
      </c>
      <c r="D16" s="159">
        <v>12</v>
      </c>
      <c r="E16" s="159">
        <v>1</v>
      </c>
      <c r="F16" s="160">
        <v>13</v>
      </c>
      <c r="G16" s="124">
        <v>835450</v>
      </c>
      <c r="H16" s="142">
        <v>12</v>
      </c>
      <c r="I16" s="198">
        <f t="shared" si="0"/>
        <v>120304800</v>
      </c>
    </row>
    <row r="17" spans="1:9" s="2" customFormat="1" ht="15" x14ac:dyDescent="0.2">
      <c r="A17" s="117">
        <v>405046</v>
      </c>
      <c r="B17" s="102" t="s">
        <v>14</v>
      </c>
      <c r="C17" s="98" t="s">
        <v>5</v>
      </c>
      <c r="D17" s="159">
        <v>3</v>
      </c>
      <c r="E17" s="159">
        <v>1</v>
      </c>
      <c r="F17" s="160">
        <v>4</v>
      </c>
      <c r="G17" s="124">
        <v>887900</v>
      </c>
      <c r="H17" s="142">
        <v>12</v>
      </c>
      <c r="I17" s="198">
        <f t="shared" si="0"/>
        <v>31964400</v>
      </c>
    </row>
    <row r="18" spans="1:9" s="2" customFormat="1" ht="15" x14ac:dyDescent="0.2">
      <c r="A18" s="117">
        <v>405047</v>
      </c>
      <c r="B18" s="98" t="s">
        <v>15</v>
      </c>
      <c r="C18" s="98" t="s">
        <v>5</v>
      </c>
      <c r="D18" s="159">
        <v>1</v>
      </c>
      <c r="E18" s="159">
        <v>3</v>
      </c>
      <c r="F18" s="160">
        <v>4</v>
      </c>
      <c r="G18" s="124">
        <v>968950</v>
      </c>
      <c r="H18" s="142">
        <v>12</v>
      </c>
      <c r="I18" s="198">
        <f t="shared" si="0"/>
        <v>11627400</v>
      </c>
    </row>
    <row r="19" spans="1:9" s="2" customFormat="1" ht="15" x14ac:dyDescent="0.2">
      <c r="A19" s="117">
        <v>402039</v>
      </c>
      <c r="B19" s="98" t="s">
        <v>16</v>
      </c>
      <c r="C19" s="98" t="s">
        <v>5</v>
      </c>
      <c r="D19" s="159">
        <v>1</v>
      </c>
      <c r="E19" s="159"/>
      <c r="F19" s="160">
        <v>1</v>
      </c>
      <c r="G19" s="124">
        <v>583900</v>
      </c>
      <c r="H19" s="142">
        <v>12</v>
      </c>
      <c r="I19" s="198">
        <f t="shared" si="0"/>
        <v>7006800</v>
      </c>
    </row>
    <row r="20" spans="1:9" s="16" customFormat="1" ht="15" x14ac:dyDescent="0.2">
      <c r="A20" s="118">
        <v>304060</v>
      </c>
      <c r="B20" s="104" t="s">
        <v>17</v>
      </c>
      <c r="C20" s="98" t="s">
        <v>5</v>
      </c>
      <c r="D20" s="159">
        <v>1</v>
      </c>
      <c r="E20" s="159"/>
      <c r="F20" s="160">
        <v>1</v>
      </c>
      <c r="G20" s="124">
        <v>448300</v>
      </c>
      <c r="H20" s="143" t="s">
        <v>9</v>
      </c>
      <c r="I20" s="198">
        <f t="shared" si="0"/>
        <v>5379600</v>
      </c>
    </row>
    <row r="21" spans="1:9" s="16" customFormat="1" ht="15" x14ac:dyDescent="0.2">
      <c r="A21" s="118">
        <v>404064</v>
      </c>
      <c r="B21" s="104" t="s">
        <v>18</v>
      </c>
      <c r="C21" s="98" t="s">
        <v>5</v>
      </c>
      <c r="D21" s="159">
        <v>1</v>
      </c>
      <c r="E21" s="159"/>
      <c r="F21" s="160">
        <v>1</v>
      </c>
      <c r="G21" s="124">
        <v>699500</v>
      </c>
      <c r="H21" s="143">
        <v>12</v>
      </c>
      <c r="I21" s="198">
        <f t="shared" si="0"/>
        <v>8394000</v>
      </c>
    </row>
    <row r="22" spans="1:9" s="2" customFormat="1" ht="15" x14ac:dyDescent="0.2">
      <c r="A22" s="117">
        <v>405067</v>
      </c>
      <c r="B22" s="98" t="s">
        <v>19</v>
      </c>
      <c r="C22" s="98" t="s">
        <v>5</v>
      </c>
      <c r="D22" s="159">
        <v>1</v>
      </c>
      <c r="E22" s="159"/>
      <c r="F22" s="160">
        <v>1</v>
      </c>
      <c r="G22" s="124">
        <v>835450</v>
      </c>
      <c r="H22" s="142">
        <v>12</v>
      </c>
      <c r="I22" s="198">
        <f t="shared" si="0"/>
        <v>10025400</v>
      </c>
    </row>
    <row r="23" spans="1:9" s="2" customFormat="1" ht="15" x14ac:dyDescent="0.2">
      <c r="A23" s="117">
        <v>301017</v>
      </c>
      <c r="B23" s="106" t="s">
        <v>20</v>
      </c>
      <c r="C23" s="98" t="s">
        <v>5</v>
      </c>
      <c r="D23" s="159">
        <v>14</v>
      </c>
      <c r="E23" s="159">
        <v>5</v>
      </c>
      <c r="F23" s="160">
        <v>19</v>
      </c>
      <c r="G23" s="124">
        <v>304300</v>
      </c>
      <c r="H23" s="142">
        <v>12</v>
      </c>
      <c r="I23" s="198">
        <f t="shared" si="0"/>
        <v>51122400</v>
      </c>
    </row>
    <row r="24" spans="1:9" s="2" customFormat="1" ht="15" x14ac:dyDescent="0.2">
      <c r="A24" s="117">
        <v>302014</v>
      </c>
      <c r="B24" s="98" t="s">
        <v>21</v>
      </c>
      <c r="C24" s="98" t="s">
        <v>5</v>
      </c>
      <c r="D24" s="159">
        <v>9</v>
      </c>
      <c r="E24" s="159">
        <v>3</v>
      </c>
      <c r="F24" s="160">
        <v>12</v>
      </c>
      <c r="G24" s="124">
        <v>343050</v>
      </c>
      <c r="H24" s="142" t="s">
        <v>9</v>
      </c>
      <c r="I24" s="198">
        <f t="shared" si="0"/>
        <v>37049400</v>
      </c>
    </row>
    <row r="25" spans="1:9" s="2" customFormat="1" ht="15" x14ac:dyDescent="0.2">
      <c r="A25" s="117">
        <v>304016</v>
      </c>
      <c r="B25" s="98" t="s">
        <v>23</v>
      </c>
      <c r="C25" s="98" t="s">
        <v>5</v>
      </c>
      <c r="D25" s="159">
        <v>10</v>
      </c>
      <c r="E25" s="159">
        <v>2</v>
      </c>
      <c r="F25" s="160">
        <v>12</v>
      </c>
      <c r="G25" s="124">
        <v>435000</v>
      </c>
      <c r="H25" s="142">
        <v>12</v>
      </c>
      <c r="I25" s="198">
        <f t="shared" si="0"/>
        <v>52200000</v>
      </c>
    </row>
    <row r="26" spans="1:9" s="2" customFormat="1" ht="15" x14ac:dyDescent="0.2">
      <c r="A26" s="117">
        <v>301051</v>
      </c>
      <c r="B26" s="106" t="s">
        <v>24</v>
      </c>
      <c r="C26" s="98" t="s">
        <v>5</v>
      </c>
      <c r="D26" s="159">
        <v>3</v>
      </c>
      <c r="E26" s="159"/>
      <c r="F26" s="160">
        <v>3</v>
      </c>
      <c r="G26" s="124">
        <v>330000</v>
      </c>
      <c r="H26" s="142">
        <v>12</v>
      </c>
      <c r="I26" s="198">
        <f t="shared" si="0"/>
        <v>11880000</v>
      </c>
    </row>
    <row r="27" spans="1:9" s="2" customFormat="1" ht="15" x14ac:dyDescent="0.2">
      <c r="A27" s="117">
        <v>301052</v>
      </c>
      <c r="B27" s="106" t="s">
        <v>25</v>
      </c>
      <c r="C27" s="98" t="s">
        <v>5</v>
      </c>
      <c r="D27" s="159">
        <v>0</v>
      </c>
      <c r="E27" s="159">
        <v>1</v>
      </c>
      <c r="F27" s="160">
        <v>1</v>
      </c>
      <c r="G27" s="124">
        <v>362950</v>
      </c>
      <c r="H27" s="142">
        <v>12</v>
      </c>
      <c r="I27" s="198">
        <f>+G27*H27*D27</f>
        <v>0</v>
      </c>
    </row>
    <row r="28" spans="1:9" s="2" customFormat="1" ht="15" x14ac:dyDescent="0.2">
      <c r="A28" s="117">
        <v>301051</v>
      </c>
      <c r="B28" s="106" t="s">
        <v>26</v>
      </c>
      <c r="C28" s="98" t="s">
        <v>5</v>
      </c>
      <c r="D28" s="159">
        <f t="shared" ref="D28:D37" si="1">+F28-E28</f>
        <v>0</v>
      </c>
      <c r="E28" s="159">
        <v>1</v>
      </c>
      <c r="F28" s="160">
        <v>1</v>
      </c>
      <c r="G28" s="124">
        <v>404200</v>
      </c>
      <c r="H28" s="142">
        <v>12</v>
      </c>
      <c r="I28" s="198">
        <f t="shared" si="0"/>
        <v>0</v>
      </c>
    </row>
    <row r="29" spans="1:9" s="2" customFormat="1" ht="15" x14ac:dyDescent="0.2">
      <c r="A29" s="117">
        <v>201010</v>
      </c>
      <c r="B29" s="106" t="s">
        <v>27</v>
      </c>
      <c r="C29" s="98" t="s">
        <v>5</v>
      </c>
      <c r="D29" s="159">
        <v>0</v>
      </c>
      <c r="E29" s="159">
        <v>1</v>
      </c>
      <c r="F29" s="160">
        <v>1</v>
      </c>
      <c r="G29" s="124">
        <v>304300</v>
      </c>
      <c r="H29" s="142">
        <v>12</v>
      </c>
      <c r="I29" s="198">
        <f t="shared" si="0"/>
        <v>0</v>
      </c>
    </row>
    <row r="30" spans="1:9" s="2" customFormat="1" ht="15" x14ac:dyDescent="0.2">
      <c r="A30" s="117">
        <v>202011</v>
      </c>
      <c r="B30" s="106" t="s">
        <v>28</v>
      </c>
      <c r="C30" s="98" t="s">
        <v>5</v>
      </c>
      <c r="D30" s="159">
        <v>2</v>
      </c>
      <c r="E30" s="159"/>
      <c r="F30" s="160">
        <v>2</v>
      </c>
      <c r="G30" s="124">
        <v>330000</v>
      </c>
      <c r="H30" s="142">
        <v>12</v>
      </c>
      <c r="I30" s="198">
        <f t="shared" si="0"/>
        <v>7920000</v>
      </c>
    </row>
    <row r="31" spans="1:9" s="2" customFormat="1" ht="15" x14ac:dyDescent="0.2">
      <c r="A31" s="117">
        <v>301023</v>
      </c>
      <c r="B31" s="106" t="s">
        <v>30</v>
      </c>
      <c r="C31" s="98" t="s">
        <v>5</v>
      </c>
      <c r="D31" s="159">
        <v>1</v>
      </c>
      <c r="E31" s="159">
        <v>1</v>
      </c>
      <c r="F31" s="160">
        <v>2</v>
      </c>
      <c r="G31" s="124">
        <v>355600</v>
      </c>
      <c r="H31" s="142">
        <v>12</v>
      </c>
      <c r="I31" s="198">
        <f t="shared" si="0"/>
        <v>4267200</v>
      </c>
    </row>
    <row r="32" spans="1:9" s="2" customFormat="1" ht="15" x14ac:dyDescent="0.2">
      <c r="A32" s="117">
        <v>101001</v>
      </c>
      <c r="B32" s="106" t="s">
        <v>31</v>
      </c>
      <c r="C32" s="98" t="s">
        <v>5</v>
      </c>
      <c r="D32" s="159">
        <v>6</v>
      </c>
      <c r="E32" s="159"/>
      <c r="F32" s="160">
        <v>6</v>
      </c>
      <c r="G32" s="124">
        <v>278250</v>
      </c>
      <c r="H32" s="142">
        <v>12</v>
      </c>
      <c r="I32" s="198">
        <f t="shared" si="0"/>
        <v>20034000</v>
      </c>
    </row>
    <row r="33" spans="1:9" s="2" customFormat="1" ht="13.5" customHeight="1" x14ac:dyDescent="0.2">
      <c r="A33" s="117">
        <v>102002</v>
      </c>
      <c r="B33" s="106" t="s">
        <v>32</v>
      </c>
      <c r="C33" s="98" t="s">
        <v>5</v>
      </c>
      <c r="D33" s="159">
        <v>1</v>
      </c>
      <c r="E33" s="159"/>
      <c r="F33" s="160">
        <v>1</v>
      </c>
      <c r="G33" s="124">
        <v>293000</v>
      </c>
      <c r="H33" s="142">
        <v>12</v>
      </c>
      <c r="I33" s="198">
        <f t="shared" si="0"/>
        <v>3516000</v>
      </c>
    </row>
    <row r="34" spans="1:9" s="16" customFormat="1" ht="15.75" customHeight="1" x14ac:dyDescent="0.2">
      <c r="A34" s="118">
        <v>201007</v>
      </c>
      <c r="B34" s="107" t="s">
        <v>33</v>
      </c>
      <c r="C34" s="98" t="s">
        <v>5</v>
      </c>
      <c r="D34" s="159">
        <v>1</v>
      </c>
      <c r="E34" s="159"/>
      <c r="F34" s="160">
        <v>1</v>
      </c>
      <c r="G34" s="124">
        <v>296000</v>
      </c>
      <c r="H34" s="143">
        <v>12</v>
      </c>
      <c r="I34" s="198">
        <f t="shared" si="0"/>
        <v>3552000</v>
      </c>
    </row>
    <row r="35" spans="1:9" s="16" customFormat="1" ht="14.25" customHeight="1" x14ac:dyDescent="0.2">
      <c r="A35" s="118">
        <v>203009</v>
      </c>
      <c r="B35" s="107" t="s">
        <v>35</v>
      </c>
      <c r="C35" s="98" t="s">
        <v>5</v>
      </c>
      <c r="D35" s="159">
        <f t="shared" si="1"/>
        <v>3</v>
      </c>
      <c r="E35" s="159"/>
      <c r="F35" s="160">
        <v>3</v>
      </c>
      <c r="G35" s="124">
        <v>363100</v>
      </c>
      <c r="H35" s="143">
        <v>12</v>
      </c>
      <c r="I35" s="198">
        <f t="shared" si="0"/>
        <v>13071600</v>
      </c>
    </row>
    <row r="36" spans="1:9" s="16" customFormat="1" ht="15" x14ac:dyDescent="0.2">
      <c r="A36" s="118">
        <v>101005</v>
      </c>
      <c r="B36" s="108" t="s">
        <v>38</v>
      </c>
      <c r="C36" s="98" t="s">
        <v>5</v>
      </c>
      <c r="D36" s="159">
        <v>0</v>
      </c>
      <c r="E36" s="159">
        <v>1</v>
      </c>
      <c r="F36" s="160">
        <v>1</v>
      </c>
      <c r="G36" s="124">
        <v>298750</v>
      </c>
      <c r="H36" s="143">
        <v>12</v>
      </c>
      <c r="I36" s="198">
        <f t="shared" si="0"/>
        <v>0</v>
      </c>
    </row>
    <row r="37" spans="1:9" s="16" customFormat="1" ht="15" x14ac:dyDescent="0.2">
      <c r="A37" s="118">
        <v>102013</v>
      </c>
      <c r="B37" s="104" t="s">
        <v>52</v>
      </c>
      <c r="C37" s="98" t="s">
        <v>5</v>
      </c>
      <c r="D37" s="159">
        <f t="shared" si="1"/>
        <v>1</v>
      </c>
      <c r="E37" s="161"/>
      <c r="F37" s="162">
        <v>1</v>
      </c>
      <c r="G37" s="124">
        <v>344650</v>
      </c>
      <c r="H37" s="143">
        <v>12</v>
      </c>
      <c r="I37" s="198">
        <f t="shared" si="0"/>
        <v>4135800</v>
      </c>
    </row>
    <row r="38" spans="1:9" s="16" customFormat="1" ht="15.75" x14ac:dyDescent="0.25">
      <c r="A38" s="145"/>
      <c r="B38" s="120"/>
      <c r="C38" s="120"/>
      <c r="D38" s="163"/>
      <c r="E38" s="163"/>
      <c r="F38" s="164"/>
      <c r="G38" s="148"/>
      <c r="H38" s="149"/>
      <c r="I38" s="150"/>
    </row>
    <row r="39" spans="1:9" s="16" customFormat="1" ht="15.75" x14ac:dyDescent="0.25">
      <c r="A39" s="151"/>
      <c r="B39" s="136"/>
      <c r="C39" s="136"/>
      <c r="D39" s="189"/>
      <c r="E39" s="189"/>
      <c r="F39" s="189">
        <f>+SUM(F9:F38)</f>
        <v>138</v>
      </c>
      <c r="G39" s="152"/>
      <c r="H39" s="190"/>
      <c r="I39" s="195">
        <f>+SUM(I9:I37)</f>
        <v>738860268</v>
      </c>
    </row>
    <row r="40" spans="1:9" s="165" customFormat="1" ht="15.75" x14ac:dyDescent="0.25">
      <c r="A40" s="172" t="s">
        <v>73</v>
      </c>
      <c r="B40" s="173"/>
      <c r="C40" s="173"/>
      <c r="D40" s="174"/>
      <c r="E40" s="174"/>
      <c r="F40" s="174"/>
      <c r="G40" s="175"/>
      <c r="H40" s="176"/>
      <c r="I40" s="177"/>
    </row>
    <row r="41" spans="1:9" s="165" customFormat="1" ht="15.75" x14ac:dyDescent="0.25">
      <c r="A41" s="178" t="s">
        <v>41</v>
      </c>
      <c r="B41" s="173"/>
      <c r="C41" s="173"/>
      <c r="D41" s="174"/>
      <c r="E41" s="174"/>
      <c r="F41" s="174"/>
      <c r="G41" s="175"/>
      <c r="H41" s="176"/>
      <c r="I41" s="191">
        <v>274328673.30000001</v>
      </c>
    </row>
    <row r="42" spans="1:9" s="165" customFormat="1" ht="15.75" x14ac:dyDescent="0.25">
      <c r="A42" s="178" t="s">
        <v>42</v>
      </c>
      <c r="B42" s="173"/>
      <c r="C42" s="173"/>
      <c r="D42" s="174"/>
      <c r="E42" s="174"/>
      <c r="F42" s="174"/>
      <c r="G42" s="175"/>
      <c r="H42" s="176"/>
      <c r="I42" s="191">
        <v>66074522.93</v>
      </c>
    </row>
    <row r="43" spans="1:9" ht="12.75" x14ac:dyDescent="0.2">
      <c r="A43" s="179" t="s">
        <v>43</v>
      </c>
      <c r="B43" s="180"/>
      <c r="C43" s="180"/>
      <c r="D43" s="181"/>
      <c r="E43" s="181"/>
      <c r="F43" s="181"/>
      <c r="G43" s="182"/>
      <c r="H43" s="183"/>
      <c r="I43" s="192">
        <v>199028599.34</v>
      </c>
    </row>
    <row r="44" spans="1:9" ht="12.75" x14ac:dyDescent="0.2">
      <c r="A44" s="179" t="s">
        <v>44</v>
      </c>
      <c r="B44" s="180"/>
      <c r="C44" s="180"/>
      <c r="D44" s="181"/>
      <c r="E44" s="181"/>
      <c r="F44" s="181"/>
      <c r="G44" s="182"/>
      <c r="H44" s="183"/>
      <c r="I44" s="192">
        <v>129503369.23</v>
      </c>
    </row>
    <row r="45" spans="1:9" ht="12.75" x14ac:dyDescent="0.2">
      <c r="A45" s="179" t="s">
        <v>45</v>
      </c>
      <c r="B45" s="180"/>
      <c r="C45" s="180"/>
      <c r="D45" s="181"/>
      <c r="E45" s="181"/>
      <c r="F45" s="181"/>
      <c r="G45" s="182"/>
      <c r="H45" s="183"/>
      <c r="I45" s="192">
        <v>120474666.45</v>
      </c>
    </row>
    <row r="46" spans="1:9" ht="12.75" x14ac:dyDescent="0.2">
      <c r="A46" s="179" t="s">
        <v>46</v>
      </c>
      <c r="B46" s="180"/>
      <c r="C46" s="180"/>
      <c r="D46" s="181"/>
      <c r="E46" s="181"/>
      <c r="F46" s="181"/>
      <c r="G46" s="182"/>
      <c r="H46" s="183"/>
      <c r="I46" s="192">
        <v>74308691.939999998</v>
      </c>
    </row>
    <row r="47" spans="1:9" ht="12.75" x14ac:dyDescent="0.2">
      <c r="A47" s="179" t="s">
        <v>47</v>
      </c>
      <c r="B47" s="180"/>
      <c r="C47" s="180"/>
      <c r="D47" s="181"/>
      <c r="E47" s="181"/>
      <c r="F47" s="181"/>
      <c r="G47" s="182"/>
      <c r="H47" s="183"/>
      <c r="I47" s="192">
        <v>28474260.32</v>
      </c>
    </row>
    <row r="48" spans="1:9" ht="12.75" x14ac:dyDescent="0.2">
      <c r="A48" s="179" t="s">
        <v>48</v>
      </c>
      <c r="B48" s="180"/>
      <c r="C48" s="180"/>
      <c r="D48" s="181"/>
      <c r="E48" s="181"/>
      <c r="F48" s="181"/>
      <c r="G48" s="182"/>
      <c r="H48" s="183"/>
      <c r="I48" s="192">
        <v>9690008.6500000004</v>
      </c>
    </row>
    <row r="49" spans="1:9" ht="12.75" x14ac:dyDescent="0.2">
      <c r="A49" s="188" t="s">
        <v>75</v>
      </c>
      <c r="B49" s="180"/>
      <c r="C49" s="180"/>
      <c r="D49" s="181"/>
      <c r="E49" s="181"/>
      <c r="F49" s="181"/>
      <c r="G49" s="182"/>
      <c r="H49" s="183"/>
      <c r="I49" s="193">
        <f>SUM(I41:I48)</f>
        <v>901882792.16000009</v>
      </c>
    </row>
    <row r="50" spans="1:9" ht="12.75" x14ac:dyDescent="0.2">
      <c r="A50" s="186"/>
      <c r="B50" s="180"/>
      <c r="C50" s="180"/>
      <c r="D50" s="181"/>
      <c r="E50" s="181"/>
      <c r="F50" s="181"/>
      <c r="G50" s="182"/>
      <c r="H50" s="183"/>
      <c r="I50" s="187"/>
    </row>
    <row r="51" spans="1:9" ht="15.75" x14ac:dyDescent="0.25">
      <c r="A51" s="167" t="s">
        <v>74</v>
      </c>
      <c r="B51" s="168"/>
      <c r="C51" s="168"/>
      <c r="D51" s="169"/>
      <c r="E51" s="169"/>
      <c r="F51" s="169"/>
      <c r="G51" s="170"/>
      <c r="H51" s="171"/>
      <c r="I51" s="194">
        <f>+I39+I49</f>
        <v>1640743060.1600001</v>
      </c>
    </row>
    <row r="52" spans="1:9" ht="12.75" x14ac:dyDescent="0.2">
      <c r="A52" s="166"/>
      <c r="B52" s="44"/>
      <c r="C52" s="44"/>
      <c r="D52" s="158"/>
      <c r="E52" s="158"/>
      <c r="F52" s="158"/>
      <c r="G52" s="65"/>
      <c r="I52" s="49"/>
    </row>
    <row r="53" spans="1:9" ht="12.75" x14ac:dyDescent="0.2">
      <c r="A53" s="166"/>
      <c r="B53" s="44"/>
      <c r="C53" s="44"/>
      <c r="D53" s="158"/>
      <c r="E53" s="158"/>
      <c r="F53" s="158"/>
      <c r="G53" s="65"/>
      <c r="I53" s="49"/>
    </row>
    <row r="54" spans="1:9" ht="12.75" x14ac:dyDescent="0.2">
      <c r="A54" s="166"/>
      <c r="B54" s="44"/>
      <c r="C54" s="44"/>
      <c r="D54" s="158"/>
      <c r="E54" s="158"/>
      <c r="F54" s="158"/>
      <c r="G54" s="65"/>
      <c r="I54" s="49"/>
    </row>
    <row r="55" spans="1:9" ht="12.75" x14ac:dyDescent="0.2">
      <c r="A55" s="166"/>
      <c r="B55" s="44"/>
      <c r="C55" s="44"/>
      <c r="D55" s="158"/>
      <c r="E55" s="158"/>
      <c r="F55" s="158"/>
      <c r="G55" s="65"/>
      <c r="I55" s="49"/>
    </row>
    <row r="56" spans="1:9" ht="12.75" x14ac:dyDescent="0.2">
      <c r="A56" s="166"/>
      <c r="B56" s="44"/>
      <c r="C56" s="44"/>
      <c r="D56" s="158"/>
      <c r="E56" s="158"/>
      <c r="F56" s="158"/>
      <c r="G56" s="65"/>
      <c r="I56" s="49"/>
    </row>
    <row r="57" spans="1:9" ht="12.75" x14ac:dyDescent="0.2">
      <c r="A57" s="166"/>
      <c r="B57" s="44"/>
      <c r="C57" s="44"/>
      <c r="D57" s="158"/>
      <c r="E57" s="158"/>
      <c r="F57" s="158"/>
      <c r="G57" s="65"/>
      <c r="I57" s="49"/>
    </row>
    <row r="58" spans="1:9" x14ac:dyDescent="0.15">
      <c r="A58" s="51"/>
      <c r="B58" s="44"/>
      <c r="C58" s="44"/>
      <c r="D58" s="158"/>
      <c r="E58" s="158"/>
      <c r="F58" s="158"/>
      <c r="G58" s="65"/>
      <c r="I58" s="49"/>
    </row>
    <row r="59" spans="1:9" ht="23.25" customHeight="1" x14ac:dyDescent="0.2">
      <c r="A59" s="334" t="s">
        <v>68</v>
      </c>
      <c r="B59" s="334"/>
      <c r="C59" s="51"/>
    </row>
    <row r="60" spans="1:9" ht="15" x14ac:dyDescent="0.2">
      <c r="A60" s="333" t="s">
        <v>69</v>
      </c>
      <c r="B60" s="333"/>
      <c r="C60" s="158"/>
    </row>
    <row r="61" spans="1:9" ht="15" x14ac:dyDescent="0.2">
      <c r="A61" s="333" t="s">
        <v>76</v>
      </c>
      <c r="B61" s="333"/>
    </row>
  </sheetData>
  <mergeCells count="10">
    <mergeCell ref="A61:B61"/>
    <mergeCell ref="A7:I7"/>
    <mergeCell ref="A59:B59"/>
    <mergeCell ref="A60:B60"/>
    <mergeCell ref="A1:I1"/>
    <mergeCell ref="A2:I2"/>
    <mergeCell ref="A3:I3"/>
    <mergeCell ref="A4:I4"/>
    <mergeCell ref="A5:I5"/>
    <mergeCell ref="A6:I6"/>
  </mergeCells>
  <pageMargins left="0.31496062992125984" right="0.11811023622047245" top="0.74803149606299213" bottom="0" header="0.31496062992125984" footer="0.31496062992125984"/>
  <pageSetup paperSize="9" scale="70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opLeftCell="A16" workbookViewId="0">
      <selection activeCell="E22" sqref="E22:Q22"/>
    </sheetView>
  </sheetViews>
  <sheetFormatPr baseColWidth="10" defaultRowHeight="15.75" x14ac:dyDescent="0.25"/>
  <cols>
    <col min="1" max="1" width="1.7109375" style="200" customWidth="1"/>
    <col min="2" max="2" width="12.7109375" style="200" customWidth="1"/>
    <col min="3" max="3" width="36.28515625" style="200" bestFit="1" customWidth="1"/>
    <col min="4" max="4" width="10.28515625" style="200" customWidth="1"/>
    <col min="5" max="5" width="12.85546875" style="200" bestFit="1" customWidth="1"/>
    <col min="6" max="6" width="12.28515625" style="200" customWidth="1"/>
    <col min="7" max="7" width="9.5703125" style="200" customWidth="1"/>
    <col min="8" max="9" width="17.7109375" style="209" hidden="1" customWidth="1"/>
    <col min="10" max="10" width="12.28515625" style="209" hidden="1" customWidth="1"/>
    <col min="11" max="11" width="17.28515625" style="200" hidden="1" customWidth="1"/>
    <col min="12" max="12" width="32" style="209" hidden="1" customWidth="1"/>
    <col min="13" max="13" width="15.140625" style="200" hidden="1" customWidth="1"/>
    <col min="14" max="14" width="17.85546875" style="209" bestFit="1" customWidth="1"/>
    <col min="15" max="15" width="15.42578125" style="200" hidden="1" customWidth="1"/>
    <col min="16" max="16" width="11.5703125" style="200" bestFit="1" customWidth="1"/>
    <col min="17" max="17" width="20.85546875" style="200" bestFit="1" customWidth="1"/>
    <col min="18" max="16384" width="11.42578125" style="200"/>
  </cols>
  <sheetData>
    <row r="1" spans="1:17" x14ac:dyDescent="0.25">
      <c r="A1" s="199"/>
      <c r="B1" s="338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</row>
    <row r="2" spans="1:17" x14ac:dyDescent="0.25">
      <c r="B2" s="340" t="s">
        <v>1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</row>
    <row r="3" spans="1:17" x14ac:dyDescent="0.25">
      <c r="A3" s="201"/>
      <c r="B3" s="340" t="s">
        <v>66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</row>
    <row r="4" spans="1:17" x14ac:dyDescent="0.25">
      <c r="A4" s="202"/>
      <c r="B4" s="340" t="s">
        <v>77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</row>
    <row r="5" spans="1:17" x14ac:dyDescent="0.25">
      <c r="A5" s="203"/>
      <c r="B5" s="340" t="s">
        <v>110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</row>
    <row r="6" spans="1:17" s="204" customFormat="1" x14ac:dyDescent="0.25">
      <c r="A6" s="201"/>
      <c r="B6" s="342">
        <v>44561</v>
      </c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</row>
    <row r="7" spans="1:17" s="204" customFormat="1" x14ac:dyDescent="0.25">
      <c r="A7" s="205"/>
      <c r="B7" s="344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</row>
    <row r="8" spans="1:17" s="204" customFormat="1" x14ac:dyDescent="0.25">
      <c r="A8" s="201"/>
      <c r="B8" s="344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</row>
    <row r="9" spans="1:17" s="204" customFormat="1" ht="16.5" thickBot="1" x14ac:dyDescent="0.3">
      <c r="A9" s="202"/>
      <c r="B9" s="220"/>
      <c r="C9" s="246"/>
      <c r="D9" s="246"/>
      <c r="E9" s="247"/>
      <c r="F9" s="246"/>
      <c r="G9" s="247"/>
      <c r="H9" s="247"/>
      <c r="I9" s="223">
        <v>3750</v>
      </c>
      <c r="J9" s="222"/>
      <c r="K9" s="221"/>
      <c r="L9" s="223">
        <v>3750</v>
      </c>
      <c r="M9" s="220"/>
      <c r="N9" s="248">
        <v>3750</v>
      </c>
      <c r="O9" s="220"/>
      <c r="P9" s="220"/>
      <c r="Q9" s="249"/>
    </row>
    <row r="10" spans="1:17" ht="79.5" thickBot="1" x14ac:dyDescent="0.3">
      <c r="B10" s="253" t="s">
        <v>108</v>
      </c>
      <c r="C10" s="254" t="s">
        <v>78</v>
      </c>
      <c r="D10" s="254" t="s">
        <v>109</v>
      </c>
      <c r="E10" s="255" t="s">
        <v>79</v>
      </c>
      <c r="F10" s="255" t="s">
        <v>80</v>
      </c>
      <c r="G10" s="255" t="s">
        <v>50</v>
      </c>
      <c r="H10" s="255" t="s">
        <v>81</v>
      </c>
      <c r="I10" s="255" t="s">
        <v>82</v>
      </c>
      <c r="J10" s="256" t="s">
        <v>83</v>
      </c>
      <c r="K10" s="255" t="s">
        <v>84</v>
      </c>
      <c r="L10" s="255" t="s">
        <v>85</v>
      </c>
      <c r="M10" s="255" t="s">
        <v>86</v>
      </c>
      <c r="N10" s="255" t="s">
        <v>87</v>
      </c>
      <c r="O10" s="255" t="s">
        <v>88</v>
      </c>
      <c r="P10" s="224" t="s">
        <v>54</v>
      </c>
      <c r="Q10" s="225" t="s">
        <v>53</v>
      </c>
    </row>
    <row r="11" spans="1:17" s="206" customFormat="1" x14ac:dyDescent="0.25">
      <c r="A11" s="250"/>
      <c r="B11" s="259"/>
      <c r="C11" s="260" t="s">
        <v>58</v>
      </c>
      <c r="D11" s="260" t="s">
        <v>5</v>
      </c>
      <c r="E11" s="261">
        <v>1</v>
      </c>
      <c r="F11" s="261"/>
      <c r="G11" s="262">
        <f>+E11+F11</f>
        <v>1</v>
      </c>
      <c r="H11" s="263">
        <v>453600</v>
      </c>
      <c r="I11" s="264">
        <f>H11+$I$9</f>
        <v>457350</v>
      </c>
      <c r="J11" s="265">
        <v>8727</v>
      </c>
      <c r="K11" s="265">
        <v>11521</v>
      </c>
      <c r="L11" s="264">
        <f>I11+3750</f>
        <v>461100</v>
      </c>
      <c r="M11" s="266">
        <v>11521</v>
      </c>
      <c r="N11" s="267">
        <v>461100</v>
      </c>
      <c r="O11" s="266">
        <v>11521</v>
      </c>
      <c r="P11" s="268">
        <v>12</v>
      </c>
      <c r="Q11" s="269">
        <f>+E11*P11*N11</f>
        <v>5533200</v>
      </c>
    </row>
    <row r="12" spans="1:17" s="206" customFormat="1" x14ac:dyDescent="0.25">
      <c r="A12" s="250"/>
      <c r="B12" s="270"/>
      <c r="C12" s="252" t="s">
        <v>6</v>
      </c>
      <c r="D12" s="226" t="s">
        <v>5</v>
      </c>
      <c r="E12" s="231"/>
      <c r="F12" s="231">
        <v>1</v>
      </c>
      <c r="G12" s="227">
        <f t="shared" ref="G12:G38" si="0">+E12+F12</f>
        <v>1</v>
      </c>
      <c r="H12" s="232">
        <v>1131050</v>
      </c>
      <c r="I12" s="228">
        <f>H12+$I$9</f>
        <v>1134800</v>
      </c>
      <c r="J12" s="233">
        <v>21870</v>
      </c>
      <c r="K12" s="233">
        <v>21942</v>
      </c>
      <c r="L12" s="228">
        <f>I12+3750</f>
        <v>1138550</v>
      </c>
      <c r="M12" s="234">
        <v>21942</v>
      </c>
      <c r="N12" s="229">
        <v>1138550</v>
      </c>
      <c r="O12" s="234">
        <v>21942</v>
      </c>
      <c r="P12" s="230">
        <v>12</v>
      </c>
      <c r="Q12" s="271">
        <f t="shared" ref="Q12:Q38" si="1">+E12*P12*N12</f>
        <v>0</v>
      </c>
    </row>
    <row r="13" spans="1:17" s="206" customFormat="1" x14ac:dyDescent="0.25">
      <c r="B13" s="270"/>
      <c r="C13" s="252" t="s">
        <v>7</v>
      </c>
      <c r="D13" s="226" t="s">
        <v>5</v>
      </c>
      <c r="E13" s="231">
        <v>1</v>
      </c>
      <c r="F13" s="231"/>
      <c r="G13" s="227">
        <f t="shared" si="0"/>
        <v>1</v>
      </c>
      <c r="H13" s="232">
        <v>2437339</v>
      </c>
      <c r="I13" s="232">
        <v>2437339</v>
      </c>
      <c r="J13" s="235"/>
      <c r="K13" s="235"/>
      <c r="L13" s="236">
        <v>2437339</v>
      </c>
      <c r="M13" s="237"/>
      <c r="N13" s="238">
        <v>2437339</v>
      </c>
      <c r="O13" s="239"/>
      <c r="P13" s="230">
        <v>12</v>
      </c>
      <c r="Q13" s="271">
        <f t="shared" si="1"/>
        <v>29248068</v>
      </c>
    </row>
    <row r="14" spans="1:17" s="206" customFormat="1" x14ac:dyDescent="0.25">
      <c r="A14" s="250"/>
      <c r="B14" s="117">
        <v>404045</v>
      </c>
      <c r="C14" s="252" t="s">
        <v>89</v>
      </c>
      <c r="D14" s="226" t="s">
        <v>5</v>
      </c>
      <c r="E14" s="231">
        <v>7</v>
      </c>
      <c r="F14" s="231">
        <v>5</v>
      </c>
      <c r="G14" s="227">
        <f t="shared" si="0"/>
        <v>12</v>
      </c>
      <c r="H14" s="232">
        <v>827950</v>
      </c>
      <c r="I14" s="228">
        <f t="shared" ref="I14:I38" si="2">H14+$I$9</f>
        <v>831700</v>
      </c>
      <c r="J14" s="233">
        <v>15989</v>
      </c>
      <c r="K14" s="233">
        <v>16062</v>
      </c>
      <c r="L14" s="236">
        <f>+I14+3750</f>
        <v>835450</v>
      </c>
      <c r="M14" s="234">
        <v>16062</v>
      </c>
      <c r="N14" s="238">
        <v>835450</v>
      </c>
      <c r="O14" s="234">
        <v>16062</v>
      </c>
      <c r="P14" s="230">
        <v>12</v>
      </c>
      <c r="Q14" s="271">
        <f t="shared" si="1"/>
        <v>70177800</v>
      </c>
    </row>
    <row r="15" spans="1:17" s="206" customFormat="1" x14ac:dyDescent="0.25">
      <c r="A15" s="250"/>
      <c r="B15" s="117">
        <v>405046</v>
      </c>
      <c r="C15" s="252" t="s">
        <v>90</v>
      </c>
      <c r="D15" s="226" t="s">
        <v>5</v>
      </c>
      <c r="E15" s="231">
        <v>4</v>
      </c>
      <c r="F15" s="231">
        <v>1</v>
      </c>
      <c r="G15" s="227">
        <f t="shared" si="0"/>
        <v>5</v>
      </c>
      <c r="H15" s="232">
        <v>880400</v>
      </c>
      <c r="I15" s="228">
        <f t="shared" si="2"/>
        <v>884150</v>
      </c>
      <c r="J15" s="233">
        <v>17007</v>
      </c>
      <c r="K15" s="233">
        <v>17080</v>
      </c>
      <c r="L15" s="236">
        <f t="shared" ref="L15:L38" si="3">+I15+3750</f>
        <v>887900</v>
      </c>
      <c r="M15" s="234">
        <v>17080</v>
      </c>
      <c r="N15" s="238">
        <v>887900</v>
      </c>
      <c r="O15" s="234">
        <v>17080</v>
      </c>
      <c r="P15" s="230">
        <v>12</v>
      </c>
      <c r="Q15" s="271">
        <f t="shared" si="1"/>
        <v>42619200</v>
      </c>
    </row>
    <row r="16" spans="1:17" s="206" customFormat="1" x14ac:dyDescent="0.25">
      <c r="A16" s="250"/>
      <c r="B16" s="117">
        <v>405047</v>
      </c>
      <c r="C16" s="252" t="s">
        <v>91</v>
      </c>
      <c r="D16" s="226" t="s">
        <v>5</v>
      </c>
      <c r="E16" s="231">
        <v>2</v>
      </c>
      <c r="F16" s="231">
        <v>1</v>
      </c>
      <c r="G16" s="227">
        <f t="shared" si="0"/>
        <v>3</v>
      </c>
      <c r="H16" s="232">
        <v>961450</v>
      </c>
      <c r="I16" s="228">
        <f t="shared" si="2"/>
        <v>965200</v>
      </c>
      <c r="J16" s="233">
        <v>18579</v>
      </c>
      <c r="K16" s="233">
        <v>18652</v>
      </c>
      <c r="L16" s="236">
        <f t="shared" si="3"/>
        <v>968950</v>
      </c>
      <c r="M16" s="234">
        <v>18652</v>
      </c>
      <c r="N16" s="238">
        <v>968950</v>
      </c>
      <c r="O16" s="234">
        <v>18652</v>
      </c>
      <c r="P16" s="230">
        <v>12</v>
      </c>
      <c r="Q16" s="271">
        <f t="shared" si="1"/>
        <v>23254800</v>
      </c>
    </row>
    <row r="17" spans="1:17" s="206" customFormat="1" x14ac:dyDescent="0.25">
      <c r="A17" s="250"/>
      <c r="B17" s="117">
        <v>401041</v>
      </c>
      <c r="C17" s="252" t="s">
        <v>92</v>
      </c>
      <c r="D17" s="226" t="s">
        <v>5</v>
      </c>
      <c r="E17" s="231">
        <v>5</v>
      </c>
      <c r="F17" s="231">
        <v>5</v>
      </c>
      <c r="G17" s="227">
        <f t="shared" si="0"/>
        <v>10</v>
      </c>
      <c r="H17" s="232">
        <v>518550</v>
      </c>
      <c r="I17" s="228">
        <f t="shared" si="2"/>
        <v>522300</v>
      </c>
      <c r="J17" s="233">
        <v>9987</v>
      </c>
      <c r="K17" s="233">
        <v>10060</v>
      </c>
      <c r="L17" s="236">
        <f t="shared" si="3"/>
        <v>526050</v>
      </c>
      <c r="M17" s="234">
        <v>10060</v>
      </c>
      <c r="N17" s="238">
        <v>526050</v>
      </c>
      <c r="O17" s="234">
        <v>10060</v>
      </c>
      <c r="P17" s="230">
        <v>12</v>
      </c>
      <c r="Q17" s="271">
        <f t="shared" si="1"/>
        <v>31563000</v>
      </c>
    </row>
    <row r="18" spans="1:17" s="206" customFormat="1" x14ac:dyDescent="0.25">
      <c r="A18" s="250"/>
      <c r="B18" s="117">
        <v>403042</v>
      </c>
      <c r="C18" s="252" t="s">
        <v>93</v>
      </c>
      <c r="D18" s="226" t="s">
        <v>5</v>
      </c>
      <c r="E18" s="231">
        <v>14</v>
      </c>
      <c r="F18" s="231">
        <v>1</v>
      </c>
      <c r="G18" s="227">
        <f t="shared" si="0"/>
        <v>15</v>
      </c>
      <c r="H18" s="232">
        <v>610150</v>
      </c>
      <c r="I18" s="228">
        <f t="shared" si="2"/>
        <v>613900</v>
      </c>
      <c r="J18" s="233">
        <v>11764</v>
      </c>
      <c r="K18" s="233">
        <v>11837</v>
      </c>
      <c r="L18" s="236">
        <f t="shared" si="3"/>
        <v>617650</v>
      </c>
      <c r="M18" s="234">
        <v>11837</v>
      </c>
      <c r="N18" s="238">
        <v>617650</v>
      </c>
      <c r="O18" s="234">
        <v>11837</v>
      </c>
      <c r="P18" s="230">
        <v>12</v>
      </c>
      <c r="Q18" s="271">
        <f t="shared" si="1"/>
        <v>103765200</v>
      </c>
    </row>
    <row r="19" spans="1:17" s="206" customFormat="1" x14ac:dyDescent="0.25">
      <c r="A19" s="251"/>
      <c r="B19" s="117">
        <v>404043</v>
      </c>
      <c r="C19" s="252" t="s">
        <v>11</v>
      </c>
      <c r="D19" s="226" t="s">
        <v>5</v>
      </c>
      <c r="E19" s="231">
        <v>3</v>
      </c>
      <c r="F19" s="231">
        <v>1</v>
      </c>
      <c r="G19" s="227">
        <f t="shared" si="0"/>
        <v>4</v>
      </c>
      <c r="H19" s="232">
        <v>692000</v>
      </c>
      <c r="I19" s="228">
        <f t="shared" si="2"/>
        <v>695750</v>
      </c>
      <c r="J19" s="233">
        <v>13352</v>
      </c>
      <c r="K19" s="233">
        <v>13425</v>
      </c>
      <c r="L19" s="236">
        <f t="shared" si="3"/>
        <v>699500</v>
      </c>
      <c r="M19" s="234">
        <v>13425</v>
      </c>
      <c r="N19" s="238">
        <v>699500</v>
      </c>
      <c r="O19" s="234">
        <v>13425</v>
      </c>
      <c r="P19" s="230">
        <v>12</v>
      </c>
      <c r="Q19" s="271">
        <f t="shared" si="1"/>
        <v>25182000</v>
      </c>
    </row>
    <row r="20" spans="1:17" s="206" customFormat="1" x14ac:dyDescent="0.25">
      <c r="B20" s="117">
        <v>404044</v>
      </c>
      <c r="C20" s="252" t="s">
        <v>12</v>
      </c>
      <c r="D20" s="226" t="s">
        <v>5</v>
      </c>
      <c r="E20" s="231">
        <v>11</v>
      </c>
      <c r="F20" s="231">
        <v>6</v>
      </c>
      <c r="G20" s="227">
        <f t="shared" si="0"/>
        <v>17</v>
      </c>
      <c r="H20" s="232">
        <v>752450</v>
      </c>
      <c r="I20" s="228">
        <f t="shared" si="2"/>
        <v>756200</v>
      </c>
      <c r="J20" s="233">
        <v>14525</v>
      </c>
      <c r="K20" s="233">
        <v>14598</v>
      </c>
      <c r="L20" s="236">
        <f t="shared" si="3"/>
        <v>759950</v>
      </c>
      <c r="M20" s="234">
        <v>14598</v>
      </c>
      <c r="N20" s="238">
        <v>759950</v>
      </c>
      <c r="O20" s="234">
        <v>14598</v>
      </c>
      <c r="P20" s="230">
        <v>12</v>
      </c>
      <c r="Q20" s="271">
        <f t="shared" si="1"/>
        <v>100313400</v>
      </c>
    </row>
    <row r="21" spans="1:17" s="206" customFormat="1" x14ac:dyDescent="0.25">
      <c r="A21" s="250"/>
      <c r="B21" s="117">
        <v>402039</v>
      </c>
      <c r="C21" s="252" t="s">
        <v>94</v>
      </c>
      <c r="D21" s="226" t="s">
        <v>5</v>
      </c>
      <c r="E21" s="231">
        <v>1</v>
      </c>
      <c r="F21" s="231"/>
      <c r="G21" s="227">
        <f t="shared" si="0"/>
        <v>1</v>
      </c>
      <c r="H21" s="232">
        <v>576400</v>
      </c>
      <c r="I21" s="228">
        <f t="shared" si="2"/>
        <v>580150</v>
      </c>
      <c r="J21" s="233">
        <v>11109</v>
      </c>
      <c r="K21" s="233">
        <v>11182</v>
      </c>
      <c r="L21" s="236">
        <f t="shared" si="3"/>
        <v>583900</v>
      </c>
      <c r="M21" s="234">
        <v>11182</v>
      </c>
      <c r="N21" s="238">
        <v>887900</v>
      </c>
      <c r="O21" s="234">
        <v>11182</v>
      </c>
      <c r="P21" s="230">
        <v>12</v>
      </c>
      <c r="Q21" s="271">
        <f t="shared" si="1"/>
        <v>10654800</v>
      </c>
    </row>
    <row r="22" spans="1:17" s="206" customFormat="1" x14ac:dyDescent="0.25">
      <c r="B22" s="118">
        <v>304060</v>
      </c>
      <c r="C22" s="252" t="s">
        <v>95</v>
      </c>
      <c r="D22" s="226" t="s">
        <v>5</v>
      </c>
      <c r="E22" s="231">
        <v>1</v>
      </c>
      <c r="F22" s="231"/>
      <c r="G22" s="227">
        <f t="shared" si="0"/>
        <v>1</v>
      </c>
      <c r="H22" s="232">
        <v>440800</v>
      </c>
      <c r="I22" s="228">
        <f t="shared" si="2"/>
        <v>444550</v>
      </c>
      <c r="J22" s="233">
        <v>8479</v>
      </c>
      <c r="K22" s="233">
        <v>11196</v>
      </c>
      <c r="L22" s="236">
        <f t="shared" si="3"/>
        <v>448300</v>
      </c>
      <c r="M22" s="234">
        <v>11196</v>
      </c>
      <c r="N22" s="238">
        <v>448300</v>
      </c>
      <c r="O22" s="234">
        <v>11196</v>
      </c>
      <c r="P22" s="230">
        <v>12</v>
      </c>
      <c r="Q22" s="271">
        <f t="shared" si="1"/>
        <v>5379600</v>
      </c>
    </row>
    <row r="23" spans="1:17" s="206" customFormat="1" x14ac:dyDescent="0.25">
      <c r="A23" s="250"/>
      <c r="B23" s="118">
        <v>404064</v>
      </c>
      <c r="C23" s="252" t="s">
        <v>96</v>
      </c>
      <c r="D23" s="226" t="s">
        <v>5</v>
      </c>
      <c r="E23" s="231">
        <v>1</v>
      </c>
      <c r="F23" s="231"/>
      <c r="G23" s="227">
        <f t="shared" si="0"/>
        <v>1</v>
      </c>
      <c r="H23" s="232">
        <v>692000</v>
      </c>
      <c r="I23" s="228">
        <f t="shared" si="2"/>
        <v>695750</v>
      </c>
      <c r="J23" s="233">
        <v>13352</v>
      </c>
      <c r="K23" s="233">
        <v>13425</v>
      </c>
      <c r="L23" s="236">
        <f t="shared" si="3"/>
        <v>699500</v>
      </c>
      <c r="M23" s="234">
        <v>13425</v>
      </c>
      <c r="N23" s="238">
        <v>699500</v>
      </c>
      <c r="O23" s="234">
        <v>13425</v>
      </c>
      <c r="P23" s="230">
        <v>12</v>
      </c>
      <c r="Q23" s="271">
        <f t="shared" si="1"/>
        <v>8394000</v>
      </c>
    </row>
    <row r="24" spans="1:17" s="206" customFormat="1" x14ac:dyDescent="0.25">
      <c r="A24" s="250"/>
      <c r="B24" s="117">
        <v>405067</v>
      </c>
      <c r="C24" s="252" t="s">
        <v>97</v>
      </c>
      <c r="D24" s="226" t="s">
        <v>5</v>
      </c>
      <c r="E24" s="231">
        <v>1</v>
      </c>
      <c r="F24" s="231"/>
      <c r="G24" s="227">
        <f t="shared" si="0"/>
        <v>1</v>
      </c>
      <c r="H24" s="232">
        <v>827950</v>
      </c>
      <c r="I24" s="228">
        <f t="shared" si="2"/>
        <v>831700</v>
      </c>
      <c r="J24" s="233">
        <v>15989</v>
      </c>
      <c r="K24" s="233">
        <v>16062</v>
      </c>
      <c r="L24" s="236">
        <f t="shared" si="3"/>
        <v>835450</v>
      </c>
      <c r="M24" s="234">
        <v>16062</v>
      </c>
      <c r="N24" s="238">
        <v>835450</v>
      </c>
      <c r="O24" s="234">
        <v>16062</v>
      </c>
      <c r="P24" s="230">
        <v>12</v>
      </c>
      <c r="Q24" s="271">
        <f t="shared" si="1"/>
        <v>10025400</v>
      </c>
    </row>
    <row r="25" spans="1:17" s="206" customFormat="1" x14ac:dyDescent="0.25">
      <c r="A25" s="251"/>
      <c r="B25" s="117">
        <v>301017</v>
      </c>
      <c r="C25" s="252" t="s">
        <v>20</v>
      </c>
      <c r="D25" s="226" t="s">
        <v>5</v>
      </c>
      <c r="E25" s="231">
        <v>13</v>
      </c>
      <c r="F25" s="231">
        <v>6</v>
      </c>
      <c r="G25" s="227">
        <f t="shared" si="0"/>
        <v>19</v>
      </c>
      <c r="H25" s="232">
        <v>296800</v>
      </c>
      <c r="I25" s="228">
        <f t="shared" si="2"/>
        <v>300550</v>
      </c>
      <c r="J25" s="233">
        <v>6859</v>
      </c>
      <c r="K25" s="233">
        <v>7539</v>
      </c>
      <c r="L25" s="236">
        <f t="shared" si="3"/>
        <v>304300</v>
      </c>
      <c r="M25" s="234">
        <v>7539</v>
      </c>
      <c r="N25" s="238">
        <v>304300</v>
      </c>
      <c r="O25" s="234">
        <v>7539</v>
      </c>
      <c r="P25" s="230">
        <v>12</v>
      </c>
      <c r="Q25" s="271">
        <f t="shared" si="1"/>
        <v>47470800</v>
      </c>
    </row>
    <row r="26" spans="1:17" s="206" customFormat="1" x14ac:dyDescent="0.25">
      <c r="A26" s="251"/>
      <c r="B26" s="117">
        <v>302014</v>
      </c>
      <c r="C26" s="252" t="s">
        <v>21</v>
      </c>
      <c r="D26" s="226" t="s">
        <v>5</v>
      </c>
      <c r="E26" s="231">
        <v>8</v>
      </c>
      <c r="F26" s="231">
        <v>4</v>
      </c>
      <c r="G26" s="227">
        <f t="shared" si="0"/>
        <v>12</v>
      </c>
      <c r="H26" s="232">
        <v>335550</v>
      </c>
      <c r="I26" s="228">
        <f t="shared" si="2"/>
        <v>339300</v>
      </c>
      <c r="J26" s="233">
        <v>6859</v>
      </c>
      <c r="K26" s="233">
        <v>8523</v>
      </c>
      <c r="L26" s="236">
        <f t="shared" si="3"/>
        <v>343050</v>
      </c>
      <c r="M26" s="234">
        <v>8523</v>
      </c>
      <c r="N26" s="238">
        <v>343050</v>
      </c>
      <c r="O26" s="234">
        <v>8523</v>
      </c>
      <c r="P26" s="230">
        <v>12</v>
      </c>
      <c r="Q26" s="271">
        <f t="shared" si="1"/>
        <v>32932800</v>
      </c>
    </row>
    <row r="27" spans="1:17" s="206" customFormat="1" x14ac:dyDescent="0.25">
      <c r="A27" s="251"/>
      <c r="B27" s="117">
        <v>304016</v>
      </c>
      <c r="C27" s="252" t="s">
        <v>23</v>
      </c>
      <c r="D27" s="226" t="s">
        <v>5</v>
      </c>
      <c r="E27" s="231">
        <v>10</v>
      </c>
      <c r="F27" s="231">
        <v>2</v>
      </c>
      <c r="G27" s="227">
        <f t="shared" si="0"/>
        <v>12</v>
      </c>
      <c r="H27" s="232">
        <v>427500</v>
      </c>
      <c r="I27" s="228">
        <f t="shared" si="2"/>
        <v>431250</v>
      </c>
      <c r="J27" s="233">
        <v>8221</v>
      </c>
      <c r="K27" s="233">
        <v>10859</v>
      </c>
      <c r="L27" s="236">
        <f t="shared" si="3"/>
        <v>435000</v>
      </c>
      <c r="M27" s="234">
        <v>10859</v>
      </c>
      <c r="N27" s="238">
        <v>435000</v>
      </c>
      <c r="O27" s="234">
        <v>10859</v>
      </c>
      <c r="P27" s="230">
        <v>12</v>
      </c>
      <c r="Q27" s="271">
        <f t="shared" si="1"/>
        <v>52200000</v>
      </c>
    </row>
    <row r="28" spans="1:17" s="206" customFormat="1" x14ac:dyDescent="0.25">
      <c r="A28" s="251"/>
      <c r="B28" s="117">
        <v>301051</v>
      </c>
      <c r="C28" s="252" t="s">
        <v>98</v>
      </c>
      <c r="D28" s="226" t="s">
        <v>5</v>
      </c>
      <c r="E28" s="231">
        <v>2</v>
      </c>
      <c r="F28" s="231">
        <v>1</v>
      </c>
      <c r="G28" s="227">
        <f t="shared" si="0"/>
        <v>3</v>
      </c>
      <c r="H28" s="232">
        <v>322500</v>
      </c>
      <c r="I28" s="228">
        <f t="shared" si="2"/>
        <v>326250</v>
      </c>
      <c r="J28" s="233">
        <v>6859</v>
      </c>
      <c r="K28" s="233">
        <v>8192</v>
      </c>
      <c r="L28" s="236">
        <f t="shared" si="3"/>
        <v>330000</v>
      </c>
      <c r="M28" s="234">
        <v>8192</v>
      </c>
      <c r="N28" s="238">
        <v>330000</v>
      </c>
      <c r="O28" s="234">
        <v>8192</v>
      </c>
      <c r="P28" s="230">
        <v>12</v>
      </c>
      <c r="Q28" s="271">
        <f t="shared" si="1"/>
        <v>7920000</v>
      </c>
    </row>
    <row r="29" spans="1:17" s="206" customFormat="1" x14ac:dyDescent="0.25">
      <c r="A29" s="251"/>
      <c r="B29" s="117">
        <v>301052</v>
      </c>
      <c r="C29" s="252" t="s">
        <v>99</v>
      </c>
      <c r="D29" s="226" t="s">
        <v>5</v>
      </c>
      <c r="E29" s="231">
        <v>0</v>
      </c>
      <c r="F29" s="231">
        <v>1</v>
      </c>
      <c r="G29" s="227">
        <f t="shared" si="0"/>
        <v>1</v>
      </c>
      <c r="H29" s="232">
        <v>355450</v>
      </c>
      <c r="I29" s="228">
        <f t="shared" si="2"/>
        <v>359200</v>
      </c>
      <c r="J29" s="233">
        <v>6859</v>
      </c>
      <c r="K29" s="233">
        <v>9028</v>
      </c>
      <c r="L29" s="236">
        <f t="shared" si="3"/>
        <v>362950</v>
      </c>
      <c r="M29" s="234">
        <v>9028</v>
      </c>
      <c r="N29" s="238">
        <v>362950</v>
      </c>
      <c r="O29" s="234">
        <v>9028</v>
      </c>
      <c r="P29" s="230">
        <v>12</v>
      </c>
      <c r="Q29" s="271">
        <f t="shared" si="1"/>
        <v>0</v>
      </c>
    </row>
    <row r="30" spans="1:17" s="206" customFormat="1" x14ac:dyDescent="0.25">
      <c r="B30" s="117">
        <v>301051</v>
      </c>
      <c r="C30" s="252" t="s">
        <v>100</v>
      </c>
      <c r="D30" s="226" t="s">
        <v>5</v>
      </c>
      <c r="E30" s="231">
        <v>1</v>
      </c>
      <c r="F30" s="231"/>
      <c r="G30" s="227">
        <f t="shared" si="0"/>
        <v>1</v>
      </c>
      <c r="H30" s="232">
        <v>396700</v>
      </c>
      <c r="I30" s="228">
        <f t="shared" si="2"/>
        <v>400450</v>
      </c>
      <c r="J30" s="233">
        <v>7623</v>
      </c>
      <c r="K30" s="233">
        <v>10076</v>
      </c>
      <c r="L30" s="236">
        <f t="shared" si="3"/>
        <v>404200</v>
      </c>
      <c r="M30" s="234">
        <v>10076</v>
      </c>
      <c r="N30" s="238">
        <v>404200</v>
      </c>
      <c r="O30" s="234">
        <v>10076</v>
      </c>
      <c r="P30" s="230">
        <v>12</v>
      </c>
      <c r="Q30" s="271">
        <f t="shared" si="1"/>
        <v>4850400</v>
      </c>
    </row>
    <row r="31" spans="1:17" s="206" customFormat="1" x14ac:dyDescent="0.25">
      <c r="B31" s="117">
        <v>201010</v>
      </c>
      <c r="C31" s="252" t="s">
        <v>27</v>
      </c>
      <c r="D31" s="226" t="s">
        <v>5</v>
      </c>
      <c r="E31" s="231">
        <v>0</v>
      </c>
      <c r="F31" s="231">
        <v>1</v>
      </c>
      <c r="G31" s="227">
        <f t="shared" si="0"/>
        <v>1</v>
      </c>
      <c r="H31" s="232">
        <v>296800</v>
      </c>
      <c r="I31" s="228">
        <f t="shared" si="2"/>
        <v>300550</v>
      </c>
      <c r="J31" s="233">
        <v>6859</v>
      </c>
      <c r="K31" s="233">
        <v>7539</v>
      </c>
      <c r="L31" s="236">
        <f t="shared" si="3"/>
        <v>304300</v>
      </c>
      <c r="M31" s="234">
        <v>7539</v>
      </c>
      <c r="N31" s="238">
        <v>304300</v>
      </c>
      <c r="O31" s="234">
        <v>7539</v>
      </c>
      <c r="P31" s="230">
        <v>12</v>
      </c>
      <c r="Q31" s="271">
        <f t="shared" si="1"/>
        <v>0</v>
      </c>
    </row>
    <row r="32" spans="1:17" s="206" customFormat="1" x14ac:dyDescent="0.25">
      <c r="A32" s="250"/>
      <c r="B32" s="117">
        <v>202011</v>
      </c>
      <c r="C32" s="252" t="s">
        <v>28</v>
      </c>
      <c r="D32" s="226" t="s">
        <v>5</v>
      </c>
      <c r="E32" s="231">
        <v>2</v>
      </c>
      <c r="F32" s="231"/>
      <c r="G32" s="227">
        <f t="shared" si="0"/>
        <v>2</v>
      </c>
      <c r="H32" s="232">
        <v>322500</v>
      </c>
      <c r="I32" s="228">
        <f t="shared" si="2"/>
        <v>326250</v>
      </c>
      <c r="J32" s="233">
        <v>6859</v>
      </c>
      <c r="K32" s="233">
        <v>8192</v>
      </c>
      <c r="L32" s="236">
        <f t="shared" si="3"/>
        <v>330000</v>
      </c>
      <c r="M32" s="234">
        <v>8192</v>
      </c>
      <c r="N32" s="238">
        <v>330000</v>
      </c>
      <c r="O32" s="234">
        <v>8192</v>
      </c>
      <c r="P32" s="230">
        <v>12</v>
      </c>
      <c r="Q32" s="271">
        <f t="shared" si="1"/>
        <v>7920000</v>
      </c>
    </row>
    <row r="33" spans="1:17" s="206" customFormat="1" x14ac:dyDescent="0.25">
      <c r="A33" s="250"/>
      <c r="B33" s="117">
        <v>301023</v>
      </c>
      <c r="C33" s="252" t="s">
        <v>101</v>
      </c>
      <c r="D33" s="226" t="s">
        <v>5</v>
      </c>
      <c r="E33" s="231">
        <v>1</v>
      </c>
      <c r="F33" s="231"/>
      <c r="G33" s="227">
        <f t="shared" si="0"/>
        <v>1</v>
      </c>
      <c r="H33" s="232">
        <v>348100</v>
      </c>
      <c r="I33" s="228">
        <f t="shared" si="2"/>
        <v>351850</v>
      </c>
      <c r="J33" s="233">
        <v>6859</v>
      </c>
      <c r="K33" s="233">
        <v>8842</v>
      </c>
      <c r="L33" s="236">
        <f t="shared" si="3"/>
        <v>355600</v>
      </c>
      <c r="M33" s="234">
        <v>8842</v>
      </c>
      <c r="N33" s="238">
        <v>355600</v>
      </c>
      <c r="O33" s="234">
        <v>8842</v>
      </c>
      <c r="P33" s="230">
        <v>12</v>
      </c>
      <c r="Q33" s="271">
        <f>+E33*P33*N33</f>
        <v>4267200</v>
      </c>
    </row>
    <row r="34" spans="1:17" s="206" customFormat="1" x14ac:dyDescent="0.25">
      <c r="B34" s="117">
        <v>101001</v>
      </c>
      <c r="C34" s="252" t="s">
        <v>102</v>
      </c>
      <c r="D34" s="226" t="s">
        <v>5</v>
      </c>
      <c r="E34" s="231">
        <v>4</v>
      </c>
      <c r="F34" s="231">
        <v>2</v>
      </c>
      <c r="G34" s="227">
        <f t="shared" si="0"/>
        <v>6</v>
      </c>
      <c r="H34" s="232">
        <v>270750</v>
      </c>
      <c r="I34" s="228">
        <f t="shared" si="2"/>
        <v>274500</v>
      </c>
      <c r="J34" s="233">
        <v>6835</v>
      </c>
      <c r="K34" s="233">
        <v>6877</v>
      </c>
      <c r="L34" s="236">
        <f t="shared" si="3"/>
        <v>278250</v>
      </c>
      <c r="M34" s="234">
        <v>6877</v>
      </c>
      <c r="N34" s="238">
        <v>278250</v>
      </c>
      <c r="O34" s="234">
        <v>6877</v>
      </c>
      <c r="P34" s="230">
        <v>12</v>
      </c>
      <c r="Q34" s="271">
        <f t="shared" si="1"/>
        <v>13356000</v>
      </c>
    </row>
    <row r="35" spans="1:17" s="206" customFormat="1" x14ac:dyDescent="0.25">
      <c r="A35" s="250"/>
      <c r="B35" s="117">
        <v>102002</v>
      </c>
      <c r="C35" s="252" t="s">
        <v>103</v>
      </c>
      <c r="D35" s="226" t="s">
        <v>5</v>
      </c>
      <c r="E35" s="231">
        <v>1</v>
      </c>
      <c r="F35" s="231"/>
      <c r="G35" s="227">
        <f t="shared" si="0"/>
        <v>1</v>
      </c>
      <c r="H35" s="232">
        <v>285500</v>
      </c>
      <c r="I35" s="228">
        <f t="shared" si="2"/>
        <v>289250</v>
      </c>
      <c r="J35" s="233">
        <v>6859</v>
      </c>
      <c r="K35" s="233">
        <v>7252</v>
      </c>
      <c r="L35" s="236">
        <f t="shared" si="3"/>
        <v>293000</v>
      </c>
      <c r="M35" s="234">
        <v>7252</v>
      </c>
      <c r="N35" s="238">
        <v>293000</v>
      </c>
      <c r="O35" s="234">
        <v>7252</v>
      </c>
      <c r="P35" s="230">
        <v>12</v>
      </c>
      <c r="Q35" s="271">
        <f t="shared" si="1"/>
        <v>3516000</v>
      </c>
    </row>
    <row r="36" spans="1:17" s="206" customFormat="1" x14ac:dyDescent="0.25">
      <c r="A36" s="250"/>
      <c r="B36" s="118">
        <v>201007</v>
      </c>
      <c r="C36" s="252" t="s">
        <v>104</v>
      </c>
      <c r="D36" s="226" t="s">
        <v>5</v>
      </c>
      <c r="E36" s="231">
        <v>0</v>
      </c>
      <c r="F36" s="231">
        <v>1</v>
      </c>
      <c r="G36" s="227">
        <f t="shared" si="0"/>
        <v>1</v>
      </c>
      <c r="H36" s="232">
        <v>288500</v>
      </c>
      <c r="I36" s="228">
        <f t="shared" si="2"/>
        <v>292250</v>
      </c>
      <c r="J36" s="233">
        <v>6859</v>
      </c>
      <c r="K36" s="233">
        <v>7328</v>
      </c>
      <c r="L36" s="236">
        <f t="shared" si="3"/>
        <v>296000</v>
      </c>
      <c r="M36" s="234">
        <v>7328</v>
      </c>
      <c r="N36" s="238">
        <v>296000</v>
      </c>
      <c r="O36" s="234">
        <v>7328</v>
      </c>
      <c r="P36" s="230">
        <v>12</v>
      </c>
      <c r="Q36" s="271">
        <f t="shared" si="1"/>
        <v>0</v>
      </c>
    </row>
    <row r="37" spans="1:17" s="206" customFormat="1" x14ac:dyDescent="0.25">
      <c r="A37" s="250"/>
      <c r="B37" s="118">
        <v>203009</v>
      </c>
      <c r="C37" s="252" t="s">
        <v>105</v>
      </c>
      <c r="D37" s="226" t="s">
        <v>5</v>
      </c>
      <c r="E37" s="231">
        <v>2</v>
      </c>
      <c r="F37" s="231">
        <v>1</v>
      </c>
      <c r="G37" s="227">
        <f t="shared" si="0"/>
        <v>3</v>
      </c>
      <c r="H37" s="232">
        <v>355600</v>
      </c>
      <c r="I37" s="228">
        <f t="shared" si="2"/>
        <v>359350</v>
      </c>
      <c r="J37" s="233">
        <v>6859</v>
      </c>
      <c r="K37" s="233">
        <v>9032</v>
      </c>
      <c r="L37" s="236">
        <f t="shared" si="3"/>
        <v>363100</v>
      </c>
      <c r="M37" s="234">
        <v>9032</v>
      </c>
      <c r="N37" s="238">
        <v>363100</v>
      </c>
      <c r="O37" s="234">
        <v>9032</v>
      </c>
      <c r="P37" s="230">
        <v>12</v>
      </c>
      <c r="Q37" s="271">
        <f t="shared" si="1"/>
        <v>8714400</v>
      </c>
    </row>
    <row r="38" spans="1:17" s="206" customFormat="1" x14ac:dyDescent="0.25">
      <c r="A38" s="250"/>
      <c r="B38" s="118">
        <v>101005</v>
      </c>
      <c r="C38" s="252" t="s">
        <v>38</v>
      </c>
      <c r="D38" s="226" t="s">
        <v>5</v>
      </c>
      <c r="E38" s="231">
        <v>0</v>
      </c>
      <c r="F38" s="231">
        <v>1</v>
      </c>
      <c r="G38" s="227">
        <f t="shared" si="0"/>
        <v>1</v>
      </c>
      <c r="H38" s="232">
        <v>291250</v>
      </c>
      <c r="I38" s="228">
        <f t="shared" si="2"/>
        <v>295000</v>
      </c>
      <c r="J38" s="233">
        <v>6859</v>
      </c>
      <c r="K38" s="233">
        <v>7398</v>
      </c>
      <c r="L38" s="236">
        <f t="shared" si="3"/>
        <v>298750</v>
      </c>
      <c r="M38" s="234">
        <v>7398</v>
      </c>
      <c r="N38" s="238">
        <v>298750</v>
      </c>
      <c r="O38" s="234">
        <v>7398</v>
      </c>
      <c r="P38" s="230">
        <v>12</v>
      </c>
      <c r="Q38" s="271">
        <f t="shared" si="1"/>
        <v>0</v>
      </c>
    </row>
    <row r="39" spans="1:17" ht="16.5" thickBot="1" x14ac:dyDescent="0.3">
      <c r="A39" s="208"/>
      <c r="B39" s="346" t="s">
        <v>62</v>
      </c>
      <c r="C39" s="347"/>
      <c r="D39" s="348"/>
      <c r="E39" s="272">
        <f t="shared" ref="E39:Q39" si="4">+SUM(E11:E38)</f>
        <v>96</v>
      </c>
      <c r="F39" s="272">
        <f t="shared" si="4"/>
        <v>41</v>
      </c>
      <c r="G39" s="272">
        <f t="shared" si="4"/>
        <v>137</v>
      </c>
      <c r="H39" s="272">
        <f t="shared" si="4"/>
        <v>16395589</v>
      </c>
      <c r="I39" s="272">
        <f t="shared" si="4"/>
        <v>16496839</v>
      </c>
      <c r="J39" s="272">
        <f t="shared" si="4"/>
        <v>278857</v>
      </c>
      <c r="K39" s="272">
        <f t="shared" si="4"/>
        <v>303719</v>
      </c>
      <c r="L39" s="272">
        <f t="shared" si="4"/>
        <v>16598089</v>
      </c>
      <c r="M39" s="272">
        <f t="shared" si="4"/>
        <v>303719</v>
      </c>
      <c r="N39" s="272">
        <f t="shared" si="4"/>
        <v>16902089</v>
      </c>
      <c r="O39" s="272">
        <f t="shared" si="4"/>
        <v>303719</v>
      </c>
      <c r="P39" s="272"/>
      <c r="Q39" s="273">
        <f t="shared" si="4"/>
        <v>649258068</v>
      </c>
    </row>
    <row r="40" spans="1:17" x14ac:dyDescent="0.25">
      <c r="A40" s="207"/>
      <c r="B40" s="220"/>
      <c r="C40" s="257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17"/>
      <c r="Q40" s="217"/>
    </row>
    <row r="41" spans="1:17" x14ac:dyDescent="0.25">
      <c r="A41" s="208"/>
      <c r="B41" s="218"/>
      <c r="C41" s="172" t="s">
        <v>73</v>
      </c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1"/>
      <c r="Q41" s="241"/>
    </row>
    <row r="42" spans="1:17" x14ac:dyDescent="0.25">
      <c r="A42" s="201"/>
      <c r="B42" s="218"/>
      <c r="C42" s="178" t="s">
        <v>41</v>
      </c>
      <c r="D42" s="241"/>
      <c r="E42" s="241"/>
      <c r="F42" s="241"/>
      <c r="G42" s="241"/>
      <c r="H42" s="242"/>
      <c r="I42" s="242"/>
      <c r="J42" s="242"/>
      <c r="K42" s="241"/>
      <c r="L42" s="242"/>
      <c r="M42" s="241"/>
      <c r="N42" s="242"/>
      <c r="O42" s="241"/>
      <c r="P42" s="241"/>
      <c r="Q42" s="276">
        <v>191318529.22</v>
      </c>
    </row>
    <row r="43" spans="1:17" x14ac:dyDescent="0.25">
      <c r="A43" s="208"/>
      <c r="B43" s="220"/>
      <c r="C43" s="178" t="s">
        <v>42</v>
      </c>
      <c r="D43" s="241"/>
      <c r="E43" s="241"/>
      <c r="F43" s="241"/>
      <c r="G43" s="241"/>
      <c r="H43" s="242"/>
      <c r="I43" s="242"/>
      <c r="J43" s="242"/>
      <c r="K43" s="241"/>
      <c r="L43" s="242"/>
      <c r="M43" s="241"/>
      <c r="N43" s="242"/>
      <c r="O43" s="241"/>
      <c r="P43" s="241"/>
      <c r="Q43" s="276">
        <v>37538616.079999998</v>
      </c>
    </row>
    <row r="44" spans="1:17" x14ac:dyDescent="0.25">
      <c r="B44" s="217"/>
      <c r="C44" s="243" t="s">
        <v>43</v>
      </c>
      <c r="D44" s="241"/>
      <c r="E44" s="241"/>
      <c r="F44" s="241"/>
      <c r="G44" s="241"/>
      <c r="H44" s="242"/>
      <c r="I44" s="242"/>
      <c r="J44" s="242"/>
      <c r="K44" s="241"/>
      <c r="L44" s="242"/>
      <c r="M44" s="241"/>
      <c r="N44" s="242"/>
      <c r="O44" s="241"/>
      <c r="P44" s="241"/>
      <c r="Q44" s="276">
        <v>179078382.62</v>
      </c>
    </row>
    <row r="45" spans="1:17" x14ac:dyDescent="0.25">
      <c r="A45" s="208"/>
      <c r="B45" s="219"/>
      <c r="C45" s="243" t="s">
        <v>44</v>
      </c>
      <c r="D45" s="241"/>
      <c r="E45" s="241"/>
      <c r="F45" s="241"/>
      <c r="G45" s="241"/>
      <c r="H45" s="242"/>
      <c r="I45" s="242"/>
      <c r="J45" s="242"/>
      <c r="K45" s="241"/>
      <c r="L45" s="242"/>
      <c r="M45" s="241"/>
      <c r="N45" s="242"/>
      <c r="O45" s="241"/>
      <c r="P45" s="241"/>
      <c r="Q45" s="276">
        <v>110098571.64</v>
      </c>
    </row>
    <row r="46" spans="1:17" x14ac:dyDescent="0.25">
      <c r="A46" s="202"/>
      <c r="B46" s="220"/>
      <c r="C46" s="243" t="s">
        <v>45</v>
      </c>
      <c r="D46" s="241"/>
      <c r="E46" s="241"/>
      <c r="F46" s="241"/>
      <c r="G46" s="241"/>
      <c r="H46" s="242"/>
      <c r="I46" s="242"/>
      <c r="J46" s="242"/>
      <c r="K46" s="241"/>
      <c r="L46" s="242"/>
      <c r="M46" s="241"/>
      <c r="N46" s="242"/>
      <c r="O46" s="241"/>
      <c r="P46" s="241"/>
      <c r="Q46" s="276">
        <v>108869792.25</v>
      </c>
    </row>
    <row r="47" spans="1:17" x14ac:dyDescent="0.25">
      <c r="A47" s="201"/>
      <c r="B47" s="218"/>
      <c r="C47" s="243" t="s">
        <v>46</v>
      </c>
      <c r="D47" s="241"/>
      <c r="E47" s="241"/>
      <c r="F47" s="241"/>
      <c r="G47" s="241"/>
      <c r="H47" s="242"/>
      <c r="I47" s="242"/>
      <c r="J47" s="242"/>
      <c r="K47" s="241"/>
      <c r="L47" s="242"/>
      <c r="M47" s="241"/>
      <c r="N47" s="242"/>
      <c r="O47" s="241"/>
      <c r="P47" s="241"/>
      <c r="Q47" s="276">
        <v>59933212.149999999</v>
      </c>
    </row>
    <row r="48" spans="1:17" x14ac:dyDescent="0.25">
      <c r="A48" s="210"/>
      <c r="B48" s="218"/>
      <c r="C48" s="243" t="s">
        <v>47</v>
      </c>
      <c r="D48" s="241"/>
      <c r="E48" s="241"/>
      <c r="F48" s="241"/>
      <c r="G48" s="241"/>
      <c r="H48" s="242"/>
      <c r="I48" s="242"/>
      <c r="J48" s="242"/>
      <c r="K48" s="241"/>
      <c r="L48" s="242"/>
      <c r="M48" s="241"/>
      <c r="N48" s="242"/>
      <c r="O48" s="241"/>
      <c r="P48" s="244"/>
      <c r="Q48" s="276">
        <v>15871035.619999999</v>
      </c>
    </row>
    <row r="49" spans="1:18" x14ac:dyDescent="0.25">
      <c r="A49" s="210"/>
      <c r="B49" s="218"/>
      <c r="C49" s="243" t="s">
        <v>48</v>
      </c>
      <c r="D49" s="241"/>
      <c r="E49" s="241"/>
      <c r="F49" s="244"/>
      <c r="G49" s="241"/>
      <c r="H49" s="241"/>
      <c r="I49" s="241"/>
      <c r="J49" s="242"/>
      <c r="K49" s="241"/>
      <c r="L49" s="244" t="s">
        <v>106</v>
      </c>
      <c r="M49" s="244"/>
      <c r="N49" s="244"/>
      <c r="O49" s="244"/>
      <c r="P49" s="244"/>
      <c r="Q49" s="276">
        <v>7088581.0499999998</v>
      </c>
    </row>
    <row r="50" spans="1:18" x14ac:dyDescent="0.25">
      <c r="A50" s="202"/>
      <c r="B50" s="219"/>
      <c r="C50" s="245" t="s">
        <v>75</v>
      </c>
      <c r="D50" s="241"/>
      <c r="E50" s="241"/>
      <c r="F50" s="244"/>
      <c r="G50" s="244"/>
      <c r="H50" s="244"/>
      <c r="I50" s="244"/>
      <c r="J50" s="242"/>
      <c r="K50" s="241"/>
      <c r="L50" s="244" t="s">
        <v>107</v>
      </c>
      <c r="M50" s="241"/>
      <c r="N50" s="242"/>
      <c r="O50" s="241"/>
      <c r="P50" s="244"/>
      <c r="Q50" s="274">
        <f>SUM(Q42:Q49)</f>
        <v>709796720.62999988</v>
      </c>
      <c r="R50" s="213"/>
    </row>
    <row r="51" spans="1:18" x14ac:dyDescent="0.25">
      <c r="A51" s="201"/>
      <c r="B51" s="218"/>
      <c r="C51" s="335" t="s">
        <v>72</v>
      </c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37"/>
      <c r="Q51" s="275">
        <f>+Q39+Q50</f>
        <v>1359054788.6299999</v>
      </c>
      <c r="R51" s="213"/>
    </row>
    <row r="52" spans="1:18" x14ac:dyDescent="0.25">
      <c r="A52" s="210"/>
      <c r="B52" s="201"/>
      <c r="C52" s="212"/>
      <c r="D52" s="212"/>
      <c r="E52" s="212"/>
      <c r="F52" s="214"/>
      <c r="G52" s="214"/>
      <c r="H52" s="211"/>
      <c r="I52" s="215"/>
      <c r="J52" s="216"/>
      <c r="K52" s="214"/>
      <c r="L52" s="215"/>
      <c r="N52" s="215"/>
      <c r="P52" s="213"/>
      <c r="Q52" s="213"/>
      <c r="R52" s="213"/>
    </row>
    <row r="53" spans="1:18" x14ac:dyDescent="0.25">
      <c r="P53" s="213"/>
      <c r="Q53" s="213"/>
      <c r="R53" s="213"/>
    </row>
  </sheetData>
  <mergeCells count="10">
    <mergeCell ref="C51:P51"/>
    <mergeCell ref="B1:Q1"/>
    <mergeCell ref="B2:Q2"/>
    <mergeCell ref="B3:Q3"/>
    <mergeCell ref="B4:Q4"/>
    <mergeCell ref="B5:Q5"/>
    <mergeCell ref="B6:Q6"/>
    <mergeCell ref="B7:Q7"/>
    <mergeCell ref="B8:Q8"/>
    <mergeCell ref="B39:D39"/>
  </mergeCells>
  <pageMargins left="0.19685039370078741" right="0.19685039370078741" top="0.78740157480314965" bottom="0.19685039370078741" header="0.31496062992125984" footer="0.31496062992125984"/>
  <pageSetup paperSize="9" scale="70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opLeftCell="A4" workbookViewId="0">
      <selection activeCell="A4" sqref="A1:XFD1048576"/>
    </sheetView>
  </sheetViews>
  <sheetFormatPr baseColWidth="10" defaultRowHeight="15.75" x14ac:dyDescent="0.25"/>
  <cols>
    <col min="1" max="1" width="1.7109375" style="200" customWidth="1"/>
    <col min="2" max="2" width="12.7109375" style="200" customWidth="1"/>
    <col min="3" max="3" width="36.28515625" style="200" bestFit="1" customWidth="1"/>
    <col min="4" max="4" width="10.28515625" style="200" customWidth="1"/>
    <col min="5" max="5" width="16.42578125" style="200" customWidth="1"/>
    <col min="6" max="6" width="12.28515625" style="200" customWidth="1"/>
    <col min="7" max="7" width="9.5703125" style="200" customWidth="1"/>
    <col min="8" max="9" width="17.7109375" style="209" hidden="1" customWidth="1"/>
    <col min="10" max="10" width="12.28515625" style="209" hidden="1" customWidth="1"/>
    <col min="11" max="11" width="17.28515625" style="200" hidden="1" customWidth="1"/>
    <col min="12" max="12" width="32" style="209" hidden="1" customWidth="1"/>
    <col min="13" max="13" width="15.140625" style="200" hidden="1" customWidth="1"/>
    <col min="14" max="14" width="19.140625" style="209" bestFit="1" customWidth="1"/>
    <col min="15" max="15" width="15.42578125" style="200" hidden="1" customWidth="1"/>
    <col min="16" max="16" width="11.5703125" style="200" bestFit="1" customWidth="1"/>
    <col min="17" max="17" width="20.85546875" style="200" bestFit="1" customWidth="1"/>
    <col min="18" max="16384" width="11.42578125" style="200"/>
  </cols>
  <sheetData>
    <row r="1" spans="1:17" x14ac:dyDescent="0.25">
      <c r="A1" s="199"/>
      <c r="B1" s="338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</row>
    <row r="2" spans="1:17" x14ac:dyDescent="0.25">
      <c r="B2" s="340" t="s">
        <v>1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</row>
    <row r="3" spans="1:17" x14ac:dyDescent="0.25">
      <c r="A3" s="201"/>
      <c r="B3" s="340" t="s">
        <v>111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</row>
    <row r="4" spans="1:17" x14ac:dyDescent="0.25">
      <c r="A4" s="202"/>
      <c r="B4" s="340" t="s">
        <v>77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</row>
    <row r="5" spans="1:17" x14ac:dyDescent="0.25">
      <c r="A5" s="203"/>
      <c r="B5" s="340" t="s">
        <v>110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</row>
    <row r="6" spans="1:17" s="204" customFormat="1" x14ac:dyDescent="0.25">
      <c r="A6" s="201"/>
      <c r="B6" s="342">
        <v>44742</v>
      </c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</row>
    <row r="7" spans="1:17" s="204" customFormat="1" x14ac:dyDescent="0.25">
      <c r="A7" s="205"/>
      <c r="B7" s="344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</row>
    <row r="8" spans="1:17" s="204" customFormat="1" x14ac:dyDescent="0.25">
      <c r="A8" s="201"/>
      <c r="B8" s="344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</row>
    <row r="9" spans="1:17" s="204" customFormat="1" ht="16.5" thickBot="1" x14ac:dyDescent="0.3">
      <c r="A9" s="202"/>
      <c r="B9" s="220"/>
      <c r="C9" s="246"/>
      <c r="D9" s="246"/>
      <c r="E9" s="247"/>
      <c r="F9" s="246"/>
      <c r="G9" s="247"/>
      <c r="H9" s="247"/>
      <c r="I9" s="223">
        <v>3750</v>
      </c>
      <c r="J9" s="222"/>
      <c r="K9" s="221"/>
      <c r="L9" s="223">
        <v>3750</v>
      </c>
      <c r="M9" s="220"/>
      <c r="N9" s="248">
        <v>3750</v>
      </c>
      <c r="O9" s="220"/>
      <c r="P9" s="220"/>
      <c r="Q9" s="249"/>
    </row>
    <row r="10" spans="1:17" ht="53.25" customHeight="1" thickBot="1" x14ac:dyDescent="0.3">
      <c r="B10" s="277" t="s">
        <v>108</v>
      </c>
      <c r="C10" s="278" t="s">
        <v>78</v>
      </c>
      <c r="D10" s="278" t="s">
        <v>109</v>
      </c>
      <c r="E10" s="279" t="s">
        <v>79</v>
      </c>
      <c r="F10" s="279" t="s">
        <v>80</v>
      </c>
      <c r="G10" s="279" t="s">
        <v>50</v>
      </c>
      <c r="H10" s="279" t="s">
        <v>81</v>
      </c>
      <c r="I10" s="279" t="s">
        <v>82</v>
      </c>
      <c r="J10" s="279" t="s">
        <v>83</v>
      </c>
      <c r="K10" s="279" t="s">
        <v>84</v>
      </c>
      <c r="L10" s="279" t="s">
        <v>85</v>
      </c>
      <c r="M10" s="279" t="s">
        <v>86</v>
      </c>
      <c r="N10" s="279" t="s">
        <v>87</v>
      </c>
      <c r="O10" s="279" t="s">
        <v>88</v>
      </c>
      <c r="P10" s="280" t="s">
        <v>54</v>
      </c>
      <c r="Q10" s="281" t="s">
        <v>53</v>
      </c>
    </row>
    <row r="11" spans="1:17" s="206" customFormat="1" x14ac:dyDescent="0.25">
      <c r="A11" s="250"/>
      <c r="B11" s="259"/>
      <c r="C11" s="260" t="s">
        <v>58</v>
      </c>
      <c r="D11" s="260" t="s">
        <v>5</v>
      </c>
      <c r="E11" s="261">
        <v>1</v>
      </c>
      <c r="F11" s="261"/>
      <c r="G11" s="262">
        <f>+E11+F11</f>
        <v>1</v>
      </c>
      <c r="H11" s="263">
        <v>453600</v>
      </c>
      <c r="I11" s="264">
        <f>H11+$I$9</f>
        <v>457350</v>
      </c>
      <c r="J11" s="265">
        <v>8727</v>
      </c>
      <c r="K11" s="265">
        <v>11521</v>
      </c>
      <c r="L11" s="264">
        <f>I11+3750</f>
        <v>461100</v>
      </c>
      <c r="M11" s="266">
        <v>11521</v>
      </c>
      <c r="N11" s="267">
        <v>461100</v>
      </c>
      <c r="O11" s="266">
        <v>11521</v>
      </c>
      <c r="P11" s="268">
        <v>12</v>
      </c>
      <c r="Q11" s="269">
        <f>+E11*P11*N11</f>
        <v>5533200</v>
      </c>
    </row>
    <row r="12" spans="1:17" s="206" customFormat="1" x14ac:dyDescent="0.25">
      <c r="A12" s="250"/>
      <c r="B12" s="270"/>
      <c r="C12" s="252" t="s">
        <v>6</v>
      </c>
      <c r="D12" s="226" t="s">
        <v>5</v>
      </c>
      <c r="E12" s="231">
        <v>1</v>
      </c>
      <c r="F12" s="231"/>
      <c r="G12" s="227">
        <f t="shared" ref="G12:G38" si="0">+E12+F12</f>
        <v>1</v>
      </c>
      <c r="H12" s="232">
        <v>1131050</v>
      </c>
      <c r="I12" s="228">
        <f>H12+$I$9</f>
        <v>1134800</v>
      </c>
      <c r="J12" s="233">
        <v>21870</v>
      </c>
      <c r="K12" s="233">
        <v>21942</v>
      </c>
      <c r="L12" s="228">
        <f>I12+3750</f>
        <v>1138550</v>
      </c>
      <c r="M12" s="234">
        <v>21942</v>
      </c>
      <c r="N12" s="229">
        <v>1138550</v>
      </c>
      <c r="O12" s="234">
        <v>21942</v>
      </c>
      <c r="P12" s="230">
        <v>12</v>
      </c>
      <c r="Q12" s="271">
        <f t="shared" ref="Q12:Q38" si="1">+E12*P12*N12</f>
        <v>13662600</v>
      </c>
    </row>
    <row r="13" spans="1:17" s="206" customFormat="1" x14ac:dyDescent="0.25">
      <c r="B13" s="270"/>
      <c r="C13" s="252" t="s">
        <v>7</v>
      </c>
      <c r="D13" s="226" t="s">
        <v>5</v>
      </c>
      <c r="E13" s="231">
        <v>1</v>
      </c>
      <c r="F13" s="231"/>
      <c r="G13" s="227">
        <f t="shared" si="0"/>
        <v>1</v>
      </c>
      <c r="H13" s="232">
        <v>2437339</v>
      </c>
      <c r="I13" s="232">
        <v>2437339</v>
      </c>
      <c r="J13" s="235"/>
      <c r="K13" s="235"/>
      <c r="L13" s="236">
        <v>2437339</v>
      </c>
      <c r="M13" s="237"/>
      <c r="N13" s="238">
        <v>2437339</v>
      </c>
      <c r="O13" s="239"/>
      <c r="P13" s="230">
        <v>12</v>
      </c>
      <c r="Q13" s="271">
        <f t="shared" si="1"/>
        <v>29248068</v>
      </c>
    </row>
    <row r="14" spans="1:17" s="206" customFormat="1" x14ac:dyDescent="0.25">
      <c r="A14" s="250"/>
      <c r="B14" s="117">
        <v>404045</v>
      </c>
      <c r="C14" s="252" t="s">
        <v>89</v>
      </c>
      <c r="D14" s="226" t="s">
        <v>5</v>
      </c>
      <c r="E14" s="231">
        <v>8</v>
      </c>
      <c r="F14" s="231">
        <v>2</v>
      </c>
      <c r="G14" s="227">
        <f t="shared" si="0"/>
        <v>10</v>
      </c>
      <c r="H14" s="232">
        <v>827950</v>
      </c>
      <c r="I14" s="228">
        <f t="shared" ref="I14:I38" si="2">H14+$I$9</f>
        <v>831700</v>
      </c>
      <c r="J14" s="233">
        <v>15989</v>
      </c>
      <c r="K14" s="233">
        <v>16062</v>
      </c>
      <c r="L14" s="236">
        <f>+I14+3750</f>
        <v>835450</v>
      </c>
      <c r="M14" s="234">
        <v>16062</v>
      </c>
      <c r="N14" s="238">
        <v>835450</v>
      </c>
      <c r="O14" s="234">
        <v>16062</v>
      </c>
      <c r="P14" s="230">
        <v>12</v>
      </c>
      <c r="Q14" s="271">
        <f t="shared" si="1"/>
        <v>80203200</v>
      </c>
    </row>
    <row r="15" spans="1:17" s="206" customFormat="1" x14ac:dyDescent="0.25">
      <c r="A15" s="250"/>
      <c r="B15" s="117">
        <v>405046</v>
      </c>
      <c r="C15" s="252" t="s">
        <v>90</v>
      </c>
      <c r="D15" s="226" t="s">
        <v>5</v>
      </c>
      <c r="E15" s="231">
        <v>4</v>
      </c>
      <c r="F15" s="231">
        <v>1</v>
      </c>
      <c r="G15" s="227">
        <f t="shared" si="0"/>
        <v>5</v>
      </c>
      <c r="H15" s="232">
        <v>880400</v>
      </c>
      <c r="I15" s="228">
        <f t="shared" si="2"/>
        <v>884150</v>
      </c>
      <c r="J15" s="233">
        <v>17007</v>
      </c>
      <c r="K15" s="233">
        <v>17080</v>
      </c>
      <c r="L15" s="236">
        <f t="shared" ref="L15:L38" si="3">+I15+3750</f>
        <v>887900</v>
      </c>
      <c r="M15" s="234">
        <v>17080</v>
      </c>
      <c r="N15" s="238">
        <v>887900</v>
      </c>
      <c r="O15" s="234">
        <v>17080</v>
      </c>
      <c r="P15" s="230">
        <v>12</v>
      </c>
      <c r="Q15" s="271">
        <f t="shared" si="1"/>
        <v>42619200</v>
      </c>
    </row>
    <row r="16" spans="1:17" s="206" customFormat="1" x14ac:dyDescent="0.25">
      <c r="A16" s="250"/>
      <c r="B16" s="117">
        <v>405047</v>
      </c>
      <c r="C16" s="252" t="s">
        <v>91</v>
      </c>
      <c r="D16" s="226" t="s">
        <v>5</v>
      </c>
      <c r="E16" s="231">
        <v>3</v>
      </c>
      <c r="F16" s="231"/>
      <c r="G16" s="227">
        <f t="shared" si="0"/>
        <v>3</v>
      </c>
      <c r="H16" s="232">
        <v>961450</v>
      </c>
      <c r="I16" s="228">
        <f t="shared" si="2"/>
        <v>965200</v>
      </c>
      <c r="J16" s="233">
        <v>18579</v>
      </c>
      <c r="K16" s="233">
        <v>18652</v>
      </c>
      <c r="L16" s="236">
        <f t="shared" si="3"/>
        <v>968950</v>
      </c>
      <c r="M16" s="234">
        <v>18652</v>
      </c>
      <c r="N16" s="238">
        <v>968950</v>
      </c>
      <c r="O16" s="234">
        <v>18652</v>
      </c>
      <c r="P16" s="230">
        <v>12</v>
      </c>
      <c r="Q16" s="271">
        <f t="shared" si="1"/>
        <v>34882200</v>
      </c>
    </row>
    <row r="17" spans="1:17" s="206" customFormat="1" x14ac:dyDescent="0.25">
      <c r="A17" s="250"/>
      <c r="B17" s="117">
        <v>401041</v>
      </c>
      <c r="C17" s="252" t="s">
        <v>92</v>
      </c>
      <c r="D17" s="226" t="s">
        <v>5</v>
      </c>
      <c r="E17" s="231">
        <v>7</v>
      </c>
      <c r="F17" s="231">
        <v>3</v>
      </c>
      <c r="G17" s="227">
        <f t="shared" si="0"/>
        <v>10</v>
      </c>
      <c r="H17" s="232">
        <v>518550</v>
      </c>
      <c r="I17" s="228">
        <f t="shared" si="2"/>
        <v>522300</v>
      </c>
      <c r="J17" s="233">
        <v>9987</v>
      </c>
      <c r="K17" s="233">
        <v>10060</v>
      </c>
      <c r="L17" s="236">
        <f t="shared" si="3"/>
        <v>526050</v>
      </c>
      <c r="M17" s="234">
        <v>10060</v>
      </c>
      <c r="N17" s="238">
        <v>526050</v>
      </c>
      <c r="O17" s="234">
        <v>10060</v>
      </c>
      <c r="P17" s="230">
        <v>12</v>
      </c>
      <c r="Q17" s="271">
        <f t="shared" si="1"/>
        <v>44188200</v>
      </c>
    </row>
    <row r="18" spans="1:17" s="206" customFormat="1" x14ac:dyDescent="0.25">
      <c r="A18" s="250"/>
      <c r="B18" s="117">
        <v>403042</v>
      </c>
      <c r="C18" s="252" t="s">
        <v>93</v>
      </c>
      <c r="D18" s="226" t="s">
        <v>5</v>
      </c>
      <c r="E18" s="231">
        <v>14</v>
      </c>
      <c r="F18" s="231">
        <v>1</v>
      </c>
      <c r="G18" s="227">
        <f t="shared" si="0"/>
        <v>15</v>
      </c>
      <c r="H18" s="232">
        <v>610150</v>
      </c>
      <c r="I18" s="228">
        <f t="shared" si="2"/>
        <v>613900</v>
      </c>
      <c r="J18" s="233">
        <v>11764</v>
      </c>
      <c r="K18" s="233">
        <v>11837</v>
      </c>
      <c r="L18" s="236">
        <f t="shared" si="3"/>
        <v>617650</v>
      </c>
      <c r="M18" s="234">
        <v>11837</v>
      </c>
      <c r="N18" s="238">
        <v>617650</v>
      </c>
      <c r="O18" s="234">
        <v>11837</v>
      </c>
      <c r="P18" s="230">
        <v>12</v>
      </c>
      <c r="Q18" s="271">
        <f t="shared" si="1"/>
        <v>103765200</v>
      </c>
    </row>
    <row r="19" spans="1:17" s="206" customFormat="1" x14ac:dyDescent="0.25">
      <c r="A19" s="251"/>
      <c r="B19" s="117">
        <v>404043</v>
      </c>
      <c r="C19" s="252" t="s">
        <v>11</v>
      </c>
      <c r="D19" s="226" t="s">
        <v>5</v>
      </c>
      <c r="E19" s="231">
        <v>3</v>
      </c>
      <c r="F19" s="231">
        <v>1</v>
      </c>
      <c r="G19" s="227">
        <f t="shared" si="0"/>
        <v>4</v>
      </c>
      <c r="H19" s="232">
        <v>692000</v>
      </c>
      <c r="I19" s="228">
        <f t="shared" si="2"/>
        <v>695750</v>
      </c>
      <c r="J19" s="233">
        <v>13352</v>
      </c>
      <c r="K19" s="233">
        <v>13425</v>
      </c>
      <c r="L19" s="236">
        <f t="shared" si="3"/>
        <v>699500</v>
      </c>
      <c r="M19" s="234">
        <v>13425</v>
      </c>
      <c r="N19" s="238">
        <v>699500</v>
      </c>
      <c r="O19" s="234">
        <v>13425</v>
      </c>
      <c r="P19" s="230">
        <v>12</v>
      </c>
      <c r="Q19" s="271">
        <f t="shared" si="1"/>
        <v>25182000</v>
      </c>
    </row>
    <row r="20" spans="1:17" s="206" customFormat="1" x14ac:dyDescent="0.25">
      <c r="B20" s="117">
        <v>404044</v>
      </c>
      <c r="C20" s="252" t="s">
        <v>12</v>
      </c>
      <c r="D20" s="226" t="s">
        <v>5</v>
      </c>
      <c r="E20" s="231">
        <v>14</v>
      </c>
      <c r="F20" s="231">
        <v>5</v>
      </c>
      <c r="G20" s="227">
        <f t="shared" si="0"/>
        <v>19</v>
      </c>
      <c r="H20" s="232">
        <v>752450</v>
      </c>
      <c r="I20" s="228">
        <f t="shared" si="2"/>
        <v>756200</v>
      </c>
      <c r="J20" s="233">
        <v>14525</v>
      </c>
      <c r="K20" s="233">
        <v>14598</v>
      </c>
      <c r="L20" s="236">
        <f t="shared" si="3"/>
        <v>759950</v>
      </c>
      <c r="M20" s="234">
        <v>14598</v>
      </c>
      <c r="N20" s="238">
        <v>759950</v>
      </c>
      <c r="O20" s="234">
        <v>14598</v>
      </c>
      <c r="P20" s="230">
        <v>12</v>
      </c>
      <c r="Q20" s="271">
        <f t="shared" si="1"/>
        <v>127671600</v>
      </c>
    </row>
    <row r="21" spans="1:17" s="206" customFormat="1" x14ac:dyDescent="0.25">
      <c r="A21" s="250"/>
      <c r="B21" s="117">
        <v>402039</v>
      </c>
      <c r="C21" s="252" t="s">
        <v>94</v>
      </c>
      <c r="D21" s="226" t="s">
        <v>5</v>
      </c>
      <c r="E21" s="231">
        <v>1</v>
      </c>
      <c r="F21" s="231"/>
      <c r="G21" s="227">
        <f t="shared" si="0"/>
        <v>1</v>
      </c>
      <c r="H21" s="232">
        <v>576400</v>
      </c>
      <c r="I21" s="228">
        <f t="shared" si="2"/>
        <v>580150</v>
      </c>
      <c r="J21" s="233">
        <v>11109</v>
      </c>
      <c r="K21" s="233">
        <v>11182</v>
      </c>
      <c r="L21" s="236">
        <f t="shared" si="3"/>
        <v>583900</v>
      </c>
      <c r="M21" s="234">
        <v>11182</v>
      </c>
      <c r="N21" s="238">
        <v>887900</v>
      </c>
      <c r="O21" s="234">
        <v>11182</v>
      </c>
      <c r="P21" s="230">
        <v>12</v>
      </c>
      <c r="Q21" s="271">
        <f t="shared" si="1"/>
        <v>10654800</v>
      </c>
    </row>
    <row r="22" spans="1:17" s="206" customFormat="1" x14ac:dyDescent="0.25">
      <c r="B22" s="118">
        <v>304060</v>
      </c>
      <c r="C22" s="252" t="s">
        <v>95</v>
      </c>
      <c r="D22" s="226" t="s">
        <v>5</v>
      </c>
      <c r="E22" s="231">
        <v>1</v>
      </c>
      <c r="F22" s="231"/>
      <c r="G22" s="227">
        <f t="shared" si="0"/>
        <v>1</v>
      </c>
      <c r="H22" s="232">
        <v>440800</v>
      </c>
      <c r="I22" s="228">
        <f t="shared" si="2"/>
        <v>444550</v>
      </c>
      <c r="J22" s="233">
        <v>8479</v>
      </c>
      <c r="K22" s="233">
        <v>11196</v>
      </c>
      <c r="L22" s="236">
        <f t="shared" si="3"/>
        <v>448300</v>
      </c>
      <c r="M22" s="234">
        <v>11196</v>
      </c>
      <c r="N22" s="238">
        <v>448300</v>
      </c>
      <c r="O22" s="234">
        <v>11196</v>
      </c>
      <c r="P22" s="230">
        <v>12</v>
      </c>
      <c r="Q22" s="271">
        <f t="shared" si="1"/>
        <v>5379600</v>
      </c>
    </row>
    <row r="23" spans="1:17" s="206" customFormat="1" x14ac:dyDescent="0.25">
      <c r="A23" s="250"/>
      <c r="B23" s="118">
        <v>404064</v>
      </c>
      <c r="C23" s="252" t="s">
        <v>96</v>
      </c>
      <c r="D23" s="226" t="s">
        <v>5</v>
      </c>
      <c r="E23" s="231">
        <v>1</v>
      </c>
      <c r="F23" s="231"/>
      <c r="G23" s="227">
        <f t="shared" si="0"/>
        <v>1</v>
      </c>
      <c r="H23" s="232">
        <v>692000</v>
      </c>
      <c r="I23" s="228">
        <f t="shared" si="2"/>
        <v>695750</v>
      </c>
      <c r="J23" s="233">
        <v>13352</v>
      </c>
      <c r="K23" s="233">
        <v>13425</v>
      </c>
      <c r="L23" s="236">
        <f t="shared" si="3"/>
        <v>699500</v>
      </c>
      <c r="M23" s="234">
        <v>13425</v>
      </c>
      <c r="N23" s="238">
        <v>699500</v>
      </c>
      <c r="O23" s="234">
        <v>13425</v>
      </c>
      <c r="P23" s="230">
        <v>12</v>
      </c>
      <c r="Q23" s="271">
        <f t="shared" si="1"/>
        <v>8394000</v>
      </c>
    </row>
    <row r="24" spans="1:17" s="206" customFormat="1" x14ac:dyDescent="0.25">
      <c r="A24" s="250"/>
      <c r="B24" s="117">
        <v>405067</v>
      </c>
      <c r="C24" s="252" t="s">
        <v>97</v>
      </c>
      <c r="D24" s="226" t="s">
        <v>5</v>
      </c>
      <c r="E24" s="231">
        <v>1</v>
      </c>
      <c r="F24" s="231"/>
      <c r="G24" s="227">
        <f t="shared" si="0"/>
        <v>1</v>
      </c>
      <c r="H24" s="232">
        <v>827950</v>
      </c>
      <c r="I24" s="228">
        <f t="shared" si="2"/>
        <v>831700</v>
      </c>
      <c r="J24" s="233">
        <v>15989</v>
      </c>
      <c r="K24" s="233">
        <v>16062</v>
      </c>
      <c r="L24" s="236">
        <f t="shared" si="3"/>
        <v>835450</v>
      </c>
      <c r="M24" s="234">
        <v>16062</v>
      </c>
      <c r="N24" s="238">
        <v>835450</v>
      </c>
      <c r="O24" s="234">
        <v>16062</v>
      </c>
      <c r="P24" s="230">
        <v>12</v>
      </c>
      <c r="Q24" s="271">
        <f t="shared" si="1"/>
        <v>10025400</v>
      </c>
    </row>
    <row r="25" spans="1:17" s="206" customFormat="1" x14ac:dyDescent="0.25">
      <c r="A25" s="251"/>
      <c r="B25" s="117">
        <v>301017</v>
      </c>
      <c r="C25" s="252" t="s">
        <v>20</v>
      </c>
      <c r="D25" s="226" t="s">
        <v>5</v>
      </c>
      <c r="E25" s="231">
        <v>11</v>
      </c>
      <c r="F25" s="231">
        <v>8</v>
      </c>
      <c r="G25" s="227">
        <f t="shared" si="0"/>
        <v>19</v>
      </c>
      <c r="H25" s="232">
        <v>296800</v>
      </c>
      <c r="I25" s="228">
        <f t="shared" si="2"/>
        <v>300550</v>
      </c>
      <c r="J25" s="233">
        <v>6859</v>
      </c>
      <c r="K25" s="233">
        <v>7539</v>
      </c>
      <c r="L25" s="236">
        <f t="shared" si="3"/>
        <v>304300</v>
      </c>
      <c r="M25" s="234">
        <v>7539</v>
      </c>
      <c r="N25" s="238">
        <v>304300</v>
      </c>
      <c r="O25" s="234">
        <v>7539</v>
      </c>
      <c r="P25" s="230">
        <v>12</v>
      </c>
      <c r="Q25" s="271">
        <f t="shared" si="1"/>
        <v>40167600</v>
      </c>
    </row>
    <row r="26" spans="1:17" s="206" customFormat="1" x14ac:dyDescent="0.25">
      <c r="A26" s="251"/>
      <c r="B26" s="117">
        <v>302014</v>
      </c>
      <c r="C26" s="252" t="s">
        <v>21</v>
      </c>
      <c r="D26" s="226" t="s">
        <v>5</v>
      </c>
      <c r="E26" s="231">
        <v>12</v>
      </c>
      <c r="F26" s="231">
        <v>1</v>
      </c>
      <c r="G26" s="227">
        <f t="shared" si="0"/>
        <v>13</v>
      </c>
      <c r="H26" s="232">
        <v>335550</v>
      </c>
      <c r="I26" s="228">
        <f t="shared" si="2"/>
        <v>339300</v>
      </c>
      <c r="J26" s="233">
        <v>6859</v>
      </c>
      <c r="K26" s="233">
        <v>8523</v>
      </c>
      <c r="L26" s="236">
        <f t="shared" si="3"/>
        <v>343050</v>
      </c>
      <c r="M26" s="234">
        <v>8523</v>
      </c>
      <c r="N26" s="238">
        <v>343050</v>
      </c>
      <c r="O26" s="234">
        <v>8523</v>
      </c>
      <c r="P26" s="230">
        <v>12</v>
      </c>
      <c r="Q26" s="271">
        <f t="shared" si="1"/>
        <v>49399200</v>
      </c>
    </row>
    <row r="27" spans="1:17" s="206" customFormat="1" x14ac:dyDescent="0.25">
      <c r="A27" s="251"/>
      <c r="B27" s="117">
        <v>304016</v>
      </c>
      <c r="C27" s="252" t="s">
        <v>23</v>
      </c>
      <c r="D27" s="226" t="s">
        <v>5</v>
      </c>
      <c r="E27" s="231">
        <v>12</v>
      </c>
      <c r="F27" s="231"/>
      <c r="G27" s="227">
        <f t="shared" si="0"/>
        <v>12</v>
      </c>
      <c r="H27" s="232">
        <v>427500</v>
      </c>
      <c r="I27" s="228">
        <f t="shared" si="2"/>
        <v>431250</v>
      </c>
      <c r="J27" s="233">
        <v>8221</v>
      </c>
      <c r="K27" s="233">
        <v>10859</v>
      </c>
      <c r="L27" s="236">
        <f t="shared" si="3"/>
        <v>435000</v>
      </c>
      <c r="M27" s="234">
        <v>10859</v>
      </c>
      <c r="N27" s="238">
        <v>435000</v>
      </c>
      <c r="O27" s="234">
        <v>10859</v>
      </c>
      <c r="P27" s="230">
        <v>12</v>
      </c>
      <c r="Q27" s="271">
        <f t="shared" si="1"/>
        <v>62640000</v>
      </c>
    </row>
    <row r="28" spans="1:17" s="206" customFormat="1" x14ac:dyDescent="0.25">
      <c r="A28" s="251"/>
      <c r="B28" s="117">
        <v>301051</v>
      </c>
      <c r="C28" s="252" t="s">
        <v>98</v>
      </c>
      <c r="D28" s="226" t="s">
        <v>5</v>
      </c>
      <c r="E28" s="231">
        <v>2</v>
      </c>
      <c r="F28" s="231"/>
      <c r="G28" s="227">
        <f t="shared" si="0"/>
        <v>2</v>
      </c>
      <c r="H28" s="232">
        <v>322500</v>
      </c>
      <c r="I28" s="228">
        <f t="shared" si="2"/>
        <v>326250</v>
      </c>
      <c r="J28" s="233">
        <v>6859</v>
      </c>
      <c r="K28" s="233">
        <v>8192</v>
      </c>
      <c r="L28" s="236">
        <f t="shared" si="3"/>
        <v>330000</v>
      </c>
      <c r="M28" s="234">
        <v>8192</v>
      </c>
      <c r="N28" s="238">
        <v>330000</v>
      </c>
      <c r="O28" s="234">
        <v>8192</v>
      </c>
      <c r="P28" s="230">
        <v>12</v>
      </c>
      <c r="Q28" s="271">
        <f t="shared" si="1"/>
        <v>7920000</v>
      </c>
    </row>
    <row r="29" spans="1:17" s="206" customFormat="1" x14ac:dyDescent="0.25">
      <c r="A29" s="251"/>
      <c r="B29" s="117">
        <v>301052</v>
      </c>
      <c r="C29" s="252" t="s">
        <v>99</v>
      </c>
      <c r="D29" s="226" t="s">
        <v>5</v>
      </c>
      <c r="E29" s="231">
        <v>1</v>
      </c>
      <c r="F29" s="231"/>
      <c r="G29" s="227">
        <f t="shared" si="0"/>
        <v>1</v>
      </c>
      <c r="H29" s="232">
        <v>355450</v>
      </c>
      <c r="I29" s="228">
        <f t="shared" si="2"/>
        <v>359200</v>
      </c>
      <c r="J29" s="233">
        <v>6859</v>
      </c>
      <c r="K29" s="233">
        <v>9028</v>
      </c>
      <c r="L29" s="236">
        <f t="shared" si="3"/>
        <v>362950</v>
      </c>
      <c r="M29" s="234">
        <v>9028</v>
      </c>
      <c r="N29" s="238">
        <v>362950</v>
      </c>
      <c r="O29" s="234">
        <v>9028</v>
      </c>
      <c r="P29" s="230">
        <v>12</v>
      </c>
      <c r="Q29" s="271">
        <f t="shared" si="1"/>
        <v>4355400</v>
      </c>
    </row>
    <row r="30" spans="1:17" s="206" customFormat="1" x14ac:dyDescent="0.25">
      <c r="B30" s="117">
        <v>301051</v>
      </c>
      <c r="C30" s="252" t="s">
        <v>100</v>
      </c>
      <c r="D30" s="226" t="s">
        <v>5</v>
      </c>
      <c r="E30" s="231">
        <v>1</v>
      </c>
      <c r="F30" s="231"/>
      <c r="G30" s="227">
        <f t="shared" si="0"/>
        <v>1</v>
      </c>
      <c r="H30" s="232">
        <v>396700</v>
      </c>
      <c r="I30" s="228">
        <f t="shared" si="2"/>
        <v>400450</v>
      </c>
      <c r="J30" s="233">
        <v>7623</v>
      </c>
      <c r="K30" s="233">
        <v>10076</v>
      </c>
      <c r="L30" s="236">
        <f t="shared" si="3"/>
        <v>404200</v>
      </c>
      <c r="M30" s="234">
        <v>10076</v>
      </c>
      <c r="N30" s="238">
        <v>404200</v>
      </c>
      <c r="O30" s="234">
        <v>10076</v>
      </c>
      <c r="P30" s="230">
        <v>12</v>
      </c>
      <c r="Q30" s="271">
        <f t="shared" si="1"/>
        <v>4850400</v>
      </c>
    </row>
    <row r="31" spans="1:17" s="206" customFormat="1" x14ac:dyDescent="0.25">
      <c r="B31" s="117">
        <v>201010</v>
      </c>
      <c r="C31" s="252" t="s">
        <v>27</v>
      </c>
      <c r="D31" s="226" t="s">
        <v>5</v>
      </c>
      <c r="E31" s="231">
        <v>1</v>
      </c>
      <c r="F31" s="231"/>
      <c r="G31" s="227">
        <f t="shared" si="0"/>
        <v>1</v>
      </c>
      <c r="H31" s="232">
        <v>296800</v>
      </c>
      <c r="I31" s="228">
        <f t="shared" si="2"/>
        <v>300550</v>
      </c>
      <c r="J31" s="233">
        <v>6859</v>
      </c>
      <c r="K31" s="233">
        <v>7539</v>
      </c>
      <c r="L31" s="236">
        <f t="shared" si="3"/>
        <v>304300</v>
      </c>
      <c r="M31" s="234">
        <v>7539</v>
      </c>
      <c r="N31" s="238">
        <v>304300</v>
      </c>
      <c r="O31" s="234">
        <v>7539</v>
      </c>
      <c r="P31" s="230">
        <v>12</v>
      </c>
      <c r="Q31" s="271">
        <f t="shared" si="1"/>
        <v>3651600</v>
      </c>
    </row>
    <row r="32" spans="1:17" s="206" customFormat="1" x14ac:dyDescent="0.25">
      <c r="A32" s="250"/>
      <c r="B32" s="117">
        <v>202011</v>
      </c>
      <c r="C32" s="252" t="s">
        <v>28</v>
      </c>
      <c r="D32" s="226" t="s">
        <v>5</v>
      </c>
      <c r="E32" s="231">
        <v>3</v>
      </c>
      <c r="F32" s="231"/>
      <c r="G32" s="227">
        <f t="shared" si="0"/>
        <v>3</v>
      </c>
      <c r="H32" s="232">
        <v>322500</v>
      </c>
      <c r="I32" s="228">
        <f t="shared" si="2"/>
        <v>326250</v>
      </c>
      <c r="J32" s="233">
        <v>6859</v>
      </c>
      <c r="K32" s="233">
        <v>8192</v>
      </c>
      <c r="L32" s="236">
        <f t="shared" si="3"/>
        <v>330000</v>
      </c>
      <c r="M32" s="234">
        <v>8192</v>
      </c>
      <c r="N32" s="238">
        <v>330000</v>
      </c>
      <c r="O32" s="234">
        <v>8192</v>
      </c>
      <c r="P32" s="230">
        <v>12</v>
      </c>
      <c r="Q32" s="271">
        <f t="shared" si="1"/>
        <v>11880000</v>
      </c>
    </row>
    <row r="33" spans="1:17" s="206" customFormat="1" x14ac:dyDescent="0.25">
      <c r="A33" s="250"/>
      <c r="B33" s="117">
        <v>301023</v>
      </c>
      <c r="C33" s="252" t="s">
        <v>101</v>
      </c>
      <c r="D33" s="226" t="s">
        <v>5</v>
      </c>
      <c r="E33" s="231">
        <v>1</v>
      </c>
      <c r="F33" s="231"/>
      <c r="G33" s="227">
        <f t="shared" si="0"/>
        <v>1</v>
      </c>
      <c r="H33" s="232">
        <v>348100</v>
      </c>
      <c r="I33" s="228">
        <f t="shared" si="2"/>
        <v>351850</v>
      </c>
      <c r="J33" s="233">
        <v>6859</v>
      </c>
      <c r="K33" s="233">
        <v>8842</v>
      </c>
      <c r="L33" s="236">
        <f t="shared" si="3"/>
        <v>355600</v>
      </c>
      <c r="M33" s="234">
        <v>8842</v>
      </c>
      <c r="N33" s="238">
        <v>355600</v>
      </c>
      <c r="O33" s="234">
        <v>8842</v>
      </c>
      <c r="P33" s="230">
        <v>12</v>
      </c>
      <c r="Q33" s="271">
        <f>+E33*P33*N33</f>
        <v>4267200</v>
      </c>
    </row>
    <row r="34" spans="1:17" s="206" customFormat="1" x14ac:dyDescent="0.25">
      <c r="B34" s="117">
        <v>101001</v>
      </c>
      <c r="C34" s="252" t="s">
        <v>102</v>
      </c>
      <c r="D34" s="226" t="s">
        <v>5</v>
      </c>
      <c r="E34" s="231">
        <v>5</v>
      </c>
      <c r="F34" s="231">
        <v>1</v>
      </c>
      <c r="G34" s="227">
        <f t="shared" si="0"/>
        <v>6</v>
      </c>
      <c r="H34" s="232">
        <v>270750</v>
      </c>
      <c r="I34" s="228">
        <f t="shared" si="2"/>
        <v>274500</v>
      </c>
      <c r="J34" s="233">
        <v>6835</v>
      </c>
      <c r="K34" s="233">
        <v>6877</v>
      </c>
      <c r="L34" s="236">
        <f t="shared" si="3"/>
        <v>278250</v>
      </c>
      <c r="M34" s="234">
        <v>6877</v>
      </c>
      <c r="N34" s="238">
        <v>278250</v>
      </c>
      <c r="O34" s="234">
        <v>6877</v>
      </c>
      <c r="P34" s="230">
        <v>12</v>
      </c>
      <c r="Q34" s="271">
        <f t="shared" si="1"/>
        <v>16695000</v>
      </c>
    </row>
    <row r="35" spans="1:17" s="206" customFormat="1" x14ac:dyDescent="0.25">
      <c r="A35" s="250"/>
      <c r="B35" s="117">
        <v>102002</v>
      </c>
      <c r="C35" s="252" t="s">
        <v>103</v>
      </c>
      <c r="D35" s="226" t="s">
        <v>5</v>
      </c>
      <c r="E35" s="231">
        <v>1</v>
      </c>
      <c r="F35" s="231"/>
      <c r="G35" s="227">
        <f t="shared" si="0"/>
        <v>1</v>
      </c>
      <c r="H35" s="232">
        <v>285500</v>
      </c>
      <c r="I35" s="228">
        <f t="shared" si="2"/>
        <v>289250</v>
      </c>
      <c r="J35" s="233">
        <v>6859</v>
      </c>
      <c r="K35" s="233">
        <v>7252</v>
      </c>
      <c r="L35" s="236">
        <f t="shared" si="3"/>
        <v>293000</v>
      </c>
      <c r="M35" s="234">
        <v>7252</v>
      </c>
      <c r="N35" s="238">
        <v>293000</v>
      </c>
      <c r="O35" s="234">
        <v>7252</v>
      </c>
      <c r="P35" s="230">
        <v>12</v>
      </c>
      <c r="Q35" s="271">
        <f t="shared" si="1"/>
        <v>3516000</v>
      </c>
    </row>
    <row r="36" spans="1:17" s="206" customFormat="1" x14ac:dyDescent="0.25">
      <c r="A36" s="250"/>
      <c r="B36" s="118">
        <v>201007</v>
      </c>
      <c r="C36" s="252" t="s">
        <v>104</v>
      </c>
      <c r="D36" s="226" t="s">
        <v>5</v>
      </c>
      <c r="E36" s="231">
        <v>1</v>
      </c>
      <c r="F36" s="231"/>
      <c r="G36" s="227">
        <f t="shared" si="0"/>
        <v>1</v>
      </c>
      <c r="H36" s="232">
        <v>288500</v>
      </c>
      <c r="I36" s="228">
        <f t="shared" si="2"/>
        <v>292250</v>
      </c>
      <c r="J36" s="233">
        <v>6859</v>
      </c>
      <c r="K36" s="233">
        <v>7328</v>
      </c>
      <c r="L36" s="236">
        <f t="shared" si="3"/>
        <v>296000</v>
      </c>
      <c r="M36" s="234">
        <v>7328</v>
      </c>
      <c r="N36" s="238">
        <v>296000</v>
      </c>
      <c r="O36" s="234">
        <v>7328</v>
      </c>
      <c r="P36" s="230">
        <v>12</v>
      </c>
      <c r="Q36" s="271">
        <f t="shared" si="1"/>
        <v>3552000</v>
      </c>
    </row>
    <row r="37" spans="1:17" s="206" customFormat="1" x14ac:dyDescent="0.25">
      <c r="A37" s="250"/>
      <c r="B37" s="118">
        <v>203009</v>
      </c>
      <c r="C37" s="252" t="s">
        <v>105</v>
      </c>
      <c r="D37" s="226" t="s">
        <v>5</v>
      </c>
      <c r="E37" s="231">
        <v>2</v>
      </c>
      <c r="F37" s="231"/>
      <c r="G37" s="227">
        <f t="shared" si="0"/>
        <v>2</v>
      </c>
      <c r="H37" s="232">
        <v>355600</v>
      </c>
      <c r="I37" s="228">
        <f t="shared" si="2"/>
        <v>359350</v>
      </c>
      <c r="J37" s="233">
        <v>6859</v>
      </c>
      <c r="K37" s="233">
        <v>9032</v>
      </c>
      <c r="L37" s="236">
        <f t="shared" si="3"/>
        <v>363100</v>
      </c>
      <c r="M37" s="234">
        <v>9032</v>
      </c>
      <c r="N37" s="238">
        <v>363100</v>
      </c>
      <c r="O37" s="234">
        <v>9032</v>
      </c>
      <c r="P37" s="230">
        <v>12</v>
      </c>
      <c r="Q37" s="271">
        <f t="shared" si="1"/>
        <v>8714400</v>
      </c>
    </row>
    <row r="38" spans="1:17" s="206" customFormat="1" x14ac:dyDescent="0.25">
      <c r="A38" s="250"/>
      <c r="B38" s="118">
        <v>101005</v>
      </c>
      <c r="C38" s="252" t="s">
        <v>38</v>
      </c>
      <c r="D38" s="226" t="s">
        <v>5</v>
      </c>
      <c r="E38" s="231">
        <v>1</v>
      </c>
      <c r="F38" s="231"/>
      <c r="G38" s="227">
        <f t="shared" si="0"/>
        <v>1</v>
      </c>
      <c r="H38" s="232">
        <v>291250</v>
      </c>
      <c r="I38" s="228">
        <f t="shared" si="2"/>
        <v>295000</v>
      </c>
      <c r="J38" s="233">
        <v>6859</v>
      </c>
      <c r="K38" s="233">
        <v>7398</v>
      </c>
      <c r="L38" s="236">
        <f t="shared" si="3"/>
        <v>298750</v>
      </c>
      <c r="M38" s="234">
        <v>7398</v>
      </c>
      <c r="N38" s="238">
        <v>298750</v>
      </c>
      <c r="O38" s="234">
        <v>7398</v>
      </c>
      <c r="P38" s="230">
        <v>12</v>
      </c>
      <c r="Q38" s="271">
        <f t="shared" si="1"/>
        <v>3585000</v>
      </c>
    </row>
    <row r="39" spans="1:17" ht="16.5" thickBot="1" x14ac:dyDescent="0.3">
      <c r="A39" s="208"/>
      <c r="B39" s="349" t="s">
        <v>62</v>
      </c>
      <c r="C39" s="350"/>
      <c r="D39" s="351"/>
      <c r="E39" s="282">
        <f t="shared" ref="E39:Q39" si="4">+SUM(E11:E38)</f>
        <v>114</v>
      </c>
      <c r="F39" s="282">
        <f t="shared" si="4"/>
        <v>23</v>
      </c>
      <c r="G39" s="282">
        <f t="shared" si="4"/>
        <v>137</v>
      </c>
      <c r="H39" s="282">
        <f t="shared" si="4"/>
        <v>16395589</v>
      </c>
      <c r="I39" s="282">
        <f t="shared" si="4"/>
        <v>16496839</v>
      </c>
      <c r="J39" s="282">
        <f t="shared" si="4"/>
        <v>278857</v>
      </c>
      <c r="K39" s="282">
        <f t="shared" si="4"/>
        <v>303719</v>
      </c>
      <c r="L39" s="282">
        <f t="shared" si="4"/>
        <v>16598089</v>
      </c>
      <c r="M39" s="282">
        <f t="shared" si="4"/>
        <v>303719</v>
      </c>
      <c r="N39" s="286">
        <f t="shared" si="4"/>
        <v>16902089</v>
      </c>
      <c r="O39" s="282">
        <f t="shared" si="4"/>
        <v>303719</v>
      </c>
      <c r="P39" s="282"/>
      <c r="Q39" s="283">
        <f t="shared" si="4"/>
        <v>766603068</v>
      </c>
    </row>
    <row r="40" spans="1:17" x14ac:dyDescent="0.25">
      <c r="A40" s="207"/>
      <c r="B40" s="220"/>
      <c r="C40" s="257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17"/>
      <c r="Q40" s="217"/>
    </row>
    <row r="41" spans="1:17" x14ac:dyDescent="0.25">
      <c r="A41" s="208"/>
      <c r="B41" s="218"/>
      <c r="C41" s="285" t="s">
        <v>73</v>
      </c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1"/>
      <c r="Q41" s="241"/>
    </row>
    <row r="42" spans="1:17" x14ac:dyDescent="0.25">
      <c r="A42" s="201"/>
      <c r="B42" s="218"/>
      <c r="C42" s="178" t="s">
        <v>41</v>
      </c>
      <c r="D42" s="241"/>
      <c r="E42" s="241"/>
      <c r="F42" s="241"/>
      <c r="G42" s="241"/>
      <c r="H42" s="242"/>
      <c r="I42" s="242"/>
      <c r="J42" s="242"/>
      <c r="K42" s="241"/>
      <c r="L42" s="242"/>
      <c r="M42" s="241"/>
      <c r="N42" s="242"/>
      <c r="O42" s="241"/>
      <c r="P42" s="241"/>
      <c r="Q42" s="276">
        <v>76661952.180000007</v>
      </c>
    </row>
    <row r="43" spans="1:17" x14ac:dyDescent="0.25">
      <c r="A43" s="208"/>
      <c r="B43" s="220"/>
      <c r="C43" s="178" t="s">
        <v>42</v>
      </c>
      <c r="D43" s="241"/>
      <c r="E43" s="241"/>
      <c r="F43" s="241"/>
      <c r="G43" s="241"/>
      <c r="H43" s="242"/>
      <c r="I43" s="242"/>
      <c r="J43" s="242"/>
      <c r="K43" s="241"/>
      <c r="L43" s="242"/>
      <c r="M43" s="241"/>
      <c r="N43" s="242"/>
      <c r="O43" s="241"/>
      <c r="P43" s="241"/>
      <c r="Q43" s="276">
        <v>15310454.779999999</v>
      </c>
    </row>
    <row r="44" spans="1:17" x14ac:dyDescent="0.25">
      <c r="B44" s="217"/>
      <c r="C44" s="243" t="s">
        <v>43</v>
      </c>
      <c r="D44" s="241"/>
      <c r="E44" s="241"/>
      <c r="F44" s="241"/>
      <c r="G44" s="241"/>
      <c r="H44" s="242"/>
      <c r="I44" s="242"/>
      <c r="J44" s="242"/>
      <c r="K44" s="241"/>
      <c r="L44" s="242"/>
      <c r="M44" s="241"/>
      <c r="N44" s="242"/>
      <c r="O44" s="241"/>
      <c r="P44" s="241"/>
      <c r="Q44" s="276">
        <v>86682353.030000001</v>
      </c>
    </row>
    <row r="45" spans="1:17" x14ac:dyDescent="0.25">
      <c r="A45" s="208"/>
      <c r="B45" s="219"/>
      <c r="C45" s="243" t="s">
        <v>44</v>
      </c>
      <c r="D45" s="241"/>
      <c r="E45" s="241"/>
      <c r="F45" s="241"/>
      <c r="G45" s="241"/>
      <c r="H45" s="242"/>
      <c r="I45" s="242"/>
      <c r="J45" s="242"/>
      <c r="K45" s="241"/>
      <c r="L45" s="242"/>
      <c r="M45" s="241"/>
      <c r="N45" s="242"/>
      <c r="O45" s="241"/>
      <c r="P45" s="241"/>
      <c r="Q45" s="276">
        <v>1545902.27</v>
      </c>
    </row>
    <row r="46" spans="1:17" x14ac:dyDescent="0.25">
      <c r="A46" s="202"/>
      <c r="B46" s="220"/>
      <c r="C46" s="243" t="s">
        <v>45</v>
      </c>
      <c r="D46" s="241"/>
      <c r="E46" s="241"/>
      <c r="F46" s="241"/>
      <c r="G46" s="241"/>
      <c r="H46" s="242"/>
      <c r="I46" s="242"/>
      <c r="J46" s="242"/>
      <c r="K46" s="241"/>
      <c r="L46" s="242"/>
      <c r="M46" s="241"/>
      <c r="N46" s="242"/>
      <c r="O46" s="241"/>
      <c r="P46" s="241"/>
      <c r="Q46" s="276">
        <v>92127158.290000007</v>
      </c>
    </row>
    <row r="47" spans="1:17" x14ac:dyDescent="0.25">
      <c r="A47" s="201"/>
      <c r="B47" s="218"/>
      <c r="C47" s="243" t="s">
        <v>46</v>
      </c>
      <c r="D47" s="241"/>
      <c r="E47" s="241"/>
      <c r="F47" s="241"/>
      <c r="G47" s="241"/>
      <c r="H47" s="242"/>
      <c r="I47" s="242"/>
      <c r="J47" s="242"/>
      <c r="K47" s="241"/>
      <c r="L47" s="242"/>
      <c r="M47" s="241"/>
      <c r="N47" s="242"/>
      <c r="O47" s="241"/>
      <c r="P47" s="241"/>
      <c r="Q47" s="276">
        <v>25358922.030000001</v>
      </c>
    </row>
    <row r="48" spans="1:17" x14ac:dyDescent="0.25">
      <c r="A48" s="210"/>
      <c r="B48" s="218"/>
      <c r="C48" s="243" t="s">
        <v>47</v>
      </c>
      <c r="D48" s="241"/>
      <c r="E48" s="241"/>
      <c r="F48" s="241"/>
      <c r="G48" s="241"/>
      <c r="H48" s="242"/>
      <c r="I48" s="242"/>
      <c r="J48" s="242"/>
      <c r="K48" s="241"/>
      <c r="L48" s="242"/>
      <c r="M48" s="241"/>
      <c r="N48" s="242"/>
      <c r="O48" s="241"/>
      <c r="P48" s="244"/>
      <c r="Q48" s="276">
        <v>6403416.25</v>
      </c>
    </row>
    <row r="49" spans="1:18" x14ac:dyDescent="0.25">
      <c r="A49" s="210"/>
      <c r="B49" s="218"/>
      <c r="C49" s="243" t="s">
        <v>48</v>
      </c>
      <c r="D49" s="241"/>
      <c r="E49" s="241"/>
      <c r="F49" s="244"/>
      <c r="G49" s="241"/>
      <c r="H49" s="241"/>
      <c r="I49" s="241"/>
      <c r="J49" s="242"/>
      <c r="K49" s="241"/>
      <c r="L49" s="244" t="s">
        <v>106</v>
      </c>
      <c r="M49" s="244"/>
      <c r="N49" s="244"/>
      <c r="O49" s="244"/>
      <c r="P49" s="244"/>
      <c r="Q49" s="276">
        <v>3177009.45</v>
      </c>
    </row>
    <row r="50" spans="1:18" x14ac:dyDescent="0.25">
      <c r="A50" s="202"/>
      <c r="B50" s="219"/>
      <c r="C50" s="287" t="s">
        <v>75</v>
      </c>
      <c r="D50" s="241"/>
      <c r="E50" s="241"/>
      <c r="F50" s="244"/>
      <c r="G50" s="244"/>
      <c r="H50" s="244"/>
      <c r="I50" s="244"/>
      <c r="J50" s="242"/>
      <c r="K50" s="241"/>
      <c r="L50" s="244" t="s">
        <v>107</v>
      </c>
      <c r="M50" s="241"/>
      <c r="N50" s="242"/>
      <c r="O50" s="241"/>
      <c r="P50" s="244"/>
      <c r="Q50" s="274">
        <f>SUM(Q42:Q49)</f>
        <v>307267168.28000003</v>
      </c>
      <c r="R50" s="213"/>
    </row>
    <row r="51" spans="1:18" x14ac:dyDescent="0.25">
      <c r="A51" s="201"/>
      <c r="B51" s="218"/>
      <c r="C51" s="352" t="s">
        <v>72</v>
      </c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4"/>
      <c r="Q51" s="284">
        <f>+Q39+Q50</f>
        <v>1073870236.28</v>
      </c>
      <c r="R51" s="213"/>
    </row>
    <row r="52" spans="1:18" x14ac:dyDescent="0.25">
      <c r="A52" s="210"/>
      <c r="B52" s="201"/>
      <c r="C52" s="212"/>
      <c r="D52" s="212"/>
      <c r="E52" s="212"/>
      <c r="F52" s="214"/>
      <c r="G52" s="214"/>
      <c r="H52" s="211"/>
      <c r="I52" s="215"/>
      <c r="J52" s="216"/>
      <c r="K52" s="214"/>
      <c r="L52" s="215"/>
      <c r="N52" s="215"/>
      <c r="P52" s="213"/>
      <c r="Q52" s="213"/>
      <c r="R52" s="213"/>
    </row>
    <row r="53" spans="1:18" x14ac:dyDescent="0.25">
      <c r="P53" s="213"/>
      <c r="Q53" s="213"/>
      <c r="R53" s="213"/>
    </row>
  </sheetData>
  <mergeCells count="10">
    <mergeCell ref="B7:Q7"/>
    <mergeCell ref="B8:Q8"/>
    <mergeCell ref="B39:D39"/>
    <mergeCell ref="C51:P51"/>
    <mergeCell ref="B1:Q1"/>
    <mergeCell ref="B2:Q2"/>
    <mergeCell ref="B3:Q3"/>
    <mergeCell ref="B4:Q4"/>
    <mergeCell ref="B5:Q5"/>
    <mergeCell ref="B6:Q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opLeftCell="A7" workbookViewId="0">
      <selection activeCell="A7" sqref="A1:XFD1048576"/>
    </sheetView>
  </sheetViews>
  <sheetFormatPr baseColWidth="10" defaultRowHeight="15.75" x14ac:dyDescent="0.25"/>
  <cols>
    <col min="1" max="1" width="1.7109375" style="200" customWidth="1"/>
    <col min="2" max="2" width="12.7109375" style="200" customWidth="1"/>
    <col min="3" max="3" width="36.28515625" style="200" bestFit="1" customWidth="1"/>
    <col min="4" max="4" width="10.28515625" style="200" customWidth="1"/>
    <col min="5" max="5" width="16.42578125" style="200" customWidth="1"/>
    <col min="6" max="6" width="12.28515625" style="200" customWidth="1"/>
    <col min="7" max="7" width="9.5703125" style="200" customWidth="1"/>
    <col min="8" max="9" width="17.7109375" style="209" hidden="1" customWidth="1"/>
    <col min="10" max="10" width="12.28515625" style="209" hidden="1" customWidth="1"/>
    <col min="11" max="11" width="17.28515625" style="200" hidden="1" customWidth="1"/>
    <col min="12" max="12" width="32" style="209" hidden="1" customWidth="1"/>
    <col min="13" max="13" width="15.140625" style="200" hidden="1" customWidth="1"/>
    <col min="14" max="14" width="19.140625" style="209" bestFit="1" customWidth="1"/>
    <col min="15" max="15" width="15.42578125" style="200" hidden="1" customWidth="1"/>
    <col min="16" max="16" width="11.5703125" style="200" bestFit="1" customWidth="1"/>
    <col min="17" max="17" width="20.85546875" style="200" bestFit="1" customWidth="1"/>
    <col min="18" max="18" width="11.42578125" style="200"/>
    <col min="19" max="19" width="16.7109375" style="200" bestFit="1" customWidth="1"/>
    <col min="20" max="16384" width="11.42578125" style="200"/>
  </cols>
  <sheetData>
    <row r="1" spans="1:19" x14ac:dyDescent="0.25">
      <c r="A1" s="199"/>
      <c r="B1" s="338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</row>
    <row r="2" spans="1:19" x14ac:dyDescent="0.25">
      <c r="B2" s="340" t="s">
        <v>1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</row>
    <row r="3" spans="1:19" x14ac:dyDescent="0.25">
      <c r="A3" s="201"/>
      <c r="B3" s="340" t="s">
        <v>111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</row>
    <row r="4" spans="1:19" x14ac:dyDescent="0.25">
      <c r="A4" s="202"/>
      <c r="B4" s="340" t="s">
        <v>77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</row>
    <row r="5" spans="1:19" x14ac:dyDescent="0.25">
      <c r="A5" s="203"/>
      <c r="B5" s="340" t="s">
        <v>110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</row>
    <row r="6" spans="1:19" s="204" customFormat="1" x14ac:dyDescent="0.25">
      <c r="A6" s="201"/>
      <c r="B6" s="342">
        <v>44834</v>
      </c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</row>
    <row r="7" spans="1:19" s="204" customFormat="1" x14ac:dyDescent="0.25">
      <c r="A7" s="205"/>
      <c r="B7" s="344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</row>
    <row r="8" spans="1:19" s="204" customFormat="1" x14ac:dyDescent="0.25">
      <c r="A8" s="201"/>
      <c r="B8" s="344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</row>
    <row r="9" spans="1:19" s="204" customFormat="1" ht="16.5" thickBot="1" x14ac:dyDescent="0.3">
      <c r="A9" s="202"/>
      <c r="B9" s="220"/>
      <c r="C9" s="246"/>
      <c r="D9" s="246"/>
      <c r="E9" s="247"/>
      <c r="F9" s="246"/>
      <c r="G9" s="247"/>
      <c r="H9" s="247"/>
      <c r="I9" s="223">
        <v>3750</v>
      </c>
      <c r="J9" s="222"/>
      <c r="K9" s="221"/>
      <c r="L9" s="223">
        <v>3750</v>
      </c>
      <c r="M9" s="220"/>
      <c r="N9" s="248">
        <v>3750</v>
      </c>
      <c r="O9" s="220"/>
      <c r="P9" s="220"/>
      <c r="Q9" s="249"/>
    </row>
    <row r="10" spans="1:19" ht="53.25" customHeight="1" thickBot="1" x14ac:dyDescent="0.3">
      <c r="B10" s="277" t="s">
        <v>108</v>
      </c>
      <c r="C10" s="278" t="s">
        <v>78</v>
      </c>
      <c r="D10" s="278" t="s">
        <v>109</v>
      </c>
      <c r="E10" s="279" t="s">
        <v>79</v>
      </c>
      <c r="F10" s="279" t="s">
        <v>80</v>
      </c>
      <c r="G10" s="279" t="s">
        <v>50</v>
      </c>
      <c r="H10" s="279" t="s">
        <v>81</v>
      </c>
      <c r="I10" s="279" t="s">
        <v>82</v>
      </c>
      <c r="J10" s="279" t="s">
        <v>83</v>
      </c>
      <c r="K10" s="279" t="s">
        <v>84</v>
      </c>
      <c r="L10" s="279" t="s">
        <v>85</v>
      </c>
      <c r="M10" s="279" t="s">
        <v>86</v>
      </c>
      <c r="N10" s="279" t="s">
        <v>87</v>
      </c>
      <c r="O10" s="279" t="s">
        <v>88</v>
      </c>
      <c r="P10" s="280" t="s">
        <v>54</v>
      </c>
      <c r="Q10" s="281" t="s">
        <v>53</v>
      </c>
    </row>
    <row r="11" spans="1:19" s="206" customFormat="1" ht="16.5" thickBot="1" x14ac:dyDescent="0.3">
      <c r="A11" s="250"/>
      <c r="B11" s="259"/>
      <c r="C11" s="260" t="s">
        <v>58</v>
      </c>
      <c r="D11" s="260" t="s">
        <v>5</v>
      </c>
      <c r="E11" s="261">
        <v>1</v>
      </c>
      <c r="F11" s="261"/>
      <c r="G11" s="262">
        <f>+E11+F11</f>
        <v>1</v>
      </c>
      <c r="H11" s="263">
        <v>453600</v>
      </c>
      <c r="I11" s="264">
        <f>H11+$I$9</f>
        <v>457350</v>
      </c>
      <c r="J11" s="265">
        <v>8727</v>
      </c>
      <c r="K11" s="265">
        <v>11521</v>
      </c>
      <c r="L11" s="264">
        <f>I11+3750</f>
        <v>461100</v>
      </c>
      <c r="M11" s="266">
        <v>11521</v>
      </c>
      <c r="N11" s="267">
        <v>461100</v>
      </c>
      <c r="O11" s="266">
        <v>11521</v>
      </c>
      <c r="P11" s="268">
        <v>12</v>
      </c>
      <c r="Q11" s="269">
        <f>E11*N11*P11</f>
        <v>5533200</v>
      </c>
      <c r="S11" s="288"/>
    </row>
    <row r="12" spans="1:19" s="206" customFormat="1" ht="16.5" thickBot="1" x14ac:dyDescent="0.3">
      <c r="A12" s="250"/>
      <c r="B12" s="270"/>
      <c r="C12" s="252" t="s">
        <v>6</v>
      </c>
      <c r="D12" s="226" t="s">
        <v>5</v>
      </c>
      <c r="E12" s="231">
        <v>1</v>
      </c>
      <c r="F12" s="231"/>
      <c r="G12" s="227">
        <f t="shared" ref="G12:G37" si="0">+E12+F12</f>
        <v>1</v>
      </c>
      <c r="H12" s="232">
        <v>1131050</v>
      </c>
      <c r="I12" s="228">
        <f>H12+$I$9</f>
        <v>1134800</v>
      </c>
      <c r="J12" s="233">
        <v>21870</v>
      </c>
      <c r="K12" s="233">
        <v>21942</v>
      </c>
      <c r="L12" s="228">
        <f>I12+3750</f>
        <v>1138550</v>
      </c>
      <c r="M12" s="234">
        <v>21942</v>
      </c>
      <c r="N12" s="229">
        <v>1138550</v>
      </c>
      <c r="O12" s="234">
        <v>21942</v>
      </c>
      <c r="P12" s="230">
        <v>12</v>
      </c>
      <c r="Q12" s="269">
        <f t="shared" ref="Q12:Q37" si="1">E12*N12*P12</f>
        <v>13662600</v>
      </c>
      <c r="S12" s="288"/>
    </row>
    <row r="13" spans="1:19" s="206" customFormat="1" ht="16.5" thickBot="1" x14ac:dyDescent="0.3">
      <c r="B13" s="270"/>
      <c r="C13" s="252" t="s">
        <v>7</v>
      </c>
      <c r="D13" s="226" t="s">
        <v>5</v>
      </c>
      <c r="E13" s="231">
        <v>1</v>
      </c>
      <c r="F13" s="231"/>
      <c r="G13" s="227">
        <f t="shared" si="0"/>
        <v>1</v>
      </c>
      <c r="H13" s="232">
        <v>2437339</v>
      </c>
      <c r="I13" s="232">
        <v>2437339</v>
      </c>
      <c r="J13" s="235"/>
      <c r="K13" s="235"/>
      <c r="L13" s="236">
        <v>2437339</v>
      </c>
      <c r="M13" s="237"/>
      <c r="N13" s="238">
        <v>2437339</v>
      </c>
      <c r="O13" s="239"/>
      <c r="P13" s="230">
        <v>12</v>
      </c>
      <c r="Q13" s="269">
        <f t="shared" si="1"/>
        <v>29248068</v>
      </c>
      <c r="S13" s="288"/>
    </row>
    <row r="14" spans="1:19" s="206" customFormat="1" ht="16.5" thickBot="1" x14ac:dyDescent="0.3">
      <c r="A14" s="250"/>
      <c r="B14" s="117">
        <v>404045</v>
      </c>
      <c r="C14" s="252" t="s">
        <v>89</v>
      </c>
      <c r="D14" s="226" t="s">
        <v>5</v>
      </c>
      <c r="E14" s="231">
        <v>8</v>
      </c>
      <c r="F14" s="231">
        <v>2</v>
      </c>
      <c r="G14" s="227">
        <f t="shared" si="0"/>
        <v>10</v>
      </c>
      <c r="H14" s="232">
        <v>827950</v>
      </c>
      <c r="I14" s="228">
        <f t="shared" ref="I14:I37" si="2">H14+$I$9</f>
        <v>831700</v>
      </c>
      <c r="J14" s="233">
        <v>15989</v>
      </c>
      <c r="K14" s="233">
        <v>16062</v>
      </c>
      <c r="L14" s="236">
        <f>+I14+3750</f>
        <v>835450</v>
      </c>
      <c r="M14" s="234">
        <v>16062</v>
      </c>
      <c r="N14" s="238">
        <v>835450</v>
      </c>
      <c r="O14" s="234">
        <v>16062</v>
      </c>
      <c r="P14" s="230">
        <v>12</v>
      </c>
      <c r="Q14" s="269">
        <f t="shared" si="1"/>
        <v>80203200</v>
      </c>
      <c r="S14" s="288"/>
    </row>
    <row r="15" spans="1:19" s="206" customFormat="1" ht="16.5" thickBot="1" x14ac:dyDescent="0.3">
      <c r="A15" s="250"/>
      <c r="B15" s="117">
        <v>405046</v>
      </c>
      <c r="C15" s="252" t="s">
        <v>90</v>
      </c>
      <c r="D15" s="226" t="s">
        <v>5</v>
      </c>
      <c r="E15" s="231">
        <v>4</v>
      </c>
      <c r="F15" s="231">
        <v>1</v>
      </c>
      <c r="G15" s="227">
        <f t="shared" si="0"/>
        <v>5</v>
      </c>
      <c r="H15" s="232">
        <v>880400</v>
      </c>
      <c r="I15" s="228">
        <f t="shared" si="2"/>
        <v>884150</v>
      </c>
      <c r="J15" s="233">
        <v>17007</v>
      </c>
      <c r="K15" s="233">
        <v>17080</v>
      </c>
      <c r="L15" s="236">
        <f t="shared" ref="L15:L37" si="3">+I15+3750</f>
        <v>887900</v>
      </c>
      <c r="M15" s="234">
        <v>17080</v>
      </c>
      <c r="N15" s="238">
        <v>887900</v>
      </c>
      <c r="O15" s="234">
        <v>17080</v>
      </c>
      <c r="P15" s="230">
        <v>12</v>
      </c>
      <c r="Q15" s="269">
        <f t="shared" si="1"/>
        <v>42619200</v>
      </c>
      <c r="S15" s="288"/>
    </row>
    <row r="16" spans="1:19" s="206" customFormat="1" ht="16.5" thickBot="1" x14ac:dyDescent="0.3">
      <c r="A16" s="250"/>
      <c r="B16" s="117">
        <v>405047</v>
      </c>
      <c r="C16" s="252" t="s">
        <v>91</v>
      </c>
      <c r="D16" s="226" t="s">
        <v>5</v>
      </c>
      <c r="E16" s="231">
        <v>3</v>
      </c>
      <c r="F16" s="231"/>
      <c r="G16" s="227">
        <f t="shared" si="0"/>
        <v>3</v>
      </c>
      <c r="H16" s="232">
        <v>961450</v>
      </c>
      <c r="I16" s="228">
        <f t="shared" si="2"/>
        <v>965200</v>
      </c>
      <c r="J16" s="233">
        <v>18579</v>
      </c>
      <c r="K16" s="233">
        <v>18652</v>
      </c>
      <c r="L16" s="236">
        <f t="shared" si="3"/>
        <v>968950</v>
      </c>
      <c r="M16" s="234">
        <v>18652</v>
      </c>
      <c r="N16" s="238">
        <v>968950</v>
      </c>
      <c r="O16" s="234">
        <v>18652</v>
      </c>
      <c r="P16" s="230">
        <v>12</v>
      </c>
      <c r="Q16" s="269">
        <f t="shared" si="1"/>
        <v>34882200</v>
      </c>
      <c r="S16" s="288"/>
    </row>
    <row r="17" spans="1:19" s="206" customFormat="1" ht="16.5" thickBot="1" x14ac:dyDescent="0.3">
      <c r="A17" s="250"/>
      <c r="B17" s="117">
        <v>401041</v>
      </c>
      <c r="C17" s="252" t="s">
        <v>92</v>
      </c>
      <c r="D17" s="226" t="s">
        <v>5</v>
      </c>
      <c r="E17" s="231">
        <v>8</v>
      </c>
      <c r="F17" s="231">
        <v>2</v>
      </c>
      <c r="G17" s="227">
        <f t="shared" si="0"/>
        <v>10</v>
      </c>
      <c r="H17" s="232">
        <v>518550</v>
      </c>
      <c r="I17" s="228">
        <f t="shared" si="2"/>
        <v>522300</v>
      </c>
      <c r="J17" s="233">
        <v>9987</v>
      </c>
      <c r="K17" s="233">
        <v>10060</v>
      </c>
      <c r="L17" s="236">
        <f t="shared" si="3"/>
        <v>526050</v>
      </c>
      <c r="M17" s="234">
        <v>10060</v>
      </c>
      <c r="N17" s="238">
        <v>526050</v>
      </c>
      <c r="O17" s="234">
        <v>10060</v>
      </c>
      <c r="P17" s="230">
        <v>12</v>
      </c>
      <c r="Q17" s="269">
        <f t="shared" si="1"/>
        <v>50500800</v>
      </c>
    </row>
    <row r="18" spans="1:19" s="206" customFormat="1" ht="16.5" thickBot="1" x14ac:dyDescent="0.3">
      <c r="A18" s="250"/>
      <c r="B18" s="117">
        <v>403042</v>
      </c>
      <c r="C18" s="252" t="s">
        <v>93</v>
      </c>
      <c r="D18" s="226" t="s">
        <v>5</v>
      </c>
      <c r="E18" s="231">
        <v>13</v>
      </c>
      <c r="F18" s="231">
        <v>2</v>
      </c>
      <c r="G18" s="227">
        <f t="shared" si="0"/>
        <v>15</v>
      </c>
      <c r="H18" s="232">
        <v>610150</v>
      </c>
      <c r="I18" s="228">
        <f t="shared" si="2"/>
        <v>613900</v>
      </c>
      <c r="J18" s="233">
        <v>11764</v>
      </c>
      <c r="K18" s="233">
        <v>11837</v>
      </c>
      <c r="L18" s="236">
        <f t="shared" si="3"/>
        <v>617650</v>
      </c>
      <c r="M18" s="234">
        <v>11837</v>
      </c>
      <c r="N18" s="238">
        <v>617650</v>
      </c>
      <c r="O18" s="234">
        <v>11837</v>
      </c>
      <c r="P18" s="230">
        <v>12</v>
      </c>
      <c r="Q18" s="269">
        <f t="shared" si="1"/>
        <v>96353400</v>
      </c>
    </row>
    <row r="19" spans="1:19" s="206" customFormat="1" ht="16.5" thickBot="1" x14ac:dyDescent="0.3">
      <c r="A19" s="251"/>
      <c r="B19" s="117">
        <v>404043</v>
      </c>
      <c r="C19" s="252" t="s">
        <v>11</v>
      </c>
      <c r="D19" s="226" t="s">
        <v>5</v>
      </c>
      <c r="E19" s="231">
        <v>3</v>
      </c>
      <c r="F19" s="231">
        <v>1</v>
      </c>
      <c r="G19" s="227">
        <f t="shared" si="0"/>
        <v>4</v>
      </c>
      <c r="H19" s="232">
        <v>692000</v>
      </c>
      <c r="I19" s="228">
        <f t="shared" si="2"/>
        <v>695750</v>
      </c>
      <c r="J19" s="233">
        <v>13352</v>
      </c>
      <c r="K19" s="233">
        <v>13425</v>
      </c>
      <c r="L19" s="236">
        <f t="shared" si="3"/>
        <v>699500</v>
      </c>
      <c r="M19" s="234">
        <v>13425</v>
      </c>
      <c r="N19" s="238">
        <v>699500</v>
      </c>
      <c r="O19" s="234">
        <v>13425</v>
      </c>
      <c r="P19" s="230">
        <v>12</v>
      </c>
      <c r="Q19" s="269">
        <f t="shared" si="1"/>
        <v>25182000</v>
      </c>
    </row>
    <row r="20" spans="1:19" s="206" customFormat="1" ht="16.5" thickBot="1" x14ac:dyDescent="0.3">
      <c r="B20" s="117">
        <v>404044</v>
      </c>
      <c r="C20" s="252" t="s">
        <v>12</v>
      </c>
      <c r="D20" s="226" t="s">
        <v>5</v>
      </c>
      <c r="E20" s="231">
        <v>15</v>
      </c>
      <c r="F20" s="231">
        <v>4</v>
      </c>
      <c r="G20" s="227">
        <f t="shared" si="0"/>
        <v>19</v>
      </c>
      <c r="H20" s="232">
        <v>752450</v>
      </c>
      <c r="I20" s="228">
        <f t="shared" si="2"/>
        <v>756200</v>
      </c>
      <c r="J20" s="233">
        <v>14525</v>
      </c>
      <c r="K20" s="233">
        <v>14598</v>
      </c>
      <c r="L20" s="236">
        <f t="shared" si="3"/>
        <v>759950</v>
      </c>
      <c r="M20" s="234">
        <v>14598</v>
      </c>
      <c r="N20" s="238">
        <v>759950</v>
      </c>
      <c r="O20" s="234">
        <v>14598</v>
      </c>
      <c r="P20" s="230">
        <v>12</v>
      </c>
      <c r="Q20" s="269">
        <f t="shared" si="1"/>
        <v>136791000</v>
      </c>
    </row>
    <row r="21" spans="1:19" s="206" customFormat="1" ht="16.5" thickBot="1" x14ac:dyDescent="0.3">
      <c r="A21" s="250"/>
      <c r="B21" s="117">
        <v>402039</v>
      </c>
      <c r="C21" s="252" t="s">
        <v>94</v>
      </c>
      <c r="D21" s="226" t="s">
        <v>5</v>
      </c>
      <c r="E21" s="231">
        <v>1</v>
      </c>
      <c r="F21" s="231"/>
      <c r="G21" s="227">
        <f t="shared" si="0"/>
        <v>1</v>
      </c>
      <c r="H21" s="232">
        <v>576400</v>
      </c>
      <c r="I21" s="228">
        <f t="shared" si="2"/>
        <v>580150</v>
      </c>
      <c r="J21" s="233">
        <v>11109</v>
      </c>
      <c r="K21" s="233">
        <v>11182</v>
      </c>
      <c r="L21" s="236">
        <f t="shared" si="3"/>
        <v>583900</v>
      </c>
      <c r="M21" s="234">
        <v>11182</v>
      </c>
      <c r="N21" s="238">
        <v>887900</v>
      </c>
      <c r="O21" s="234">
        <v>11182</v>
      </c>
      <c r="P21" s="230">
        <v>12</v>
      </c>
      <c r="Q21" s="269">
        <f t="shared" si="1"/>
        <v>10654800</v>
      </c>
    </row>
    <row r="22" spans="1:19" s="206" customFormat="1" ht="16.5" thickBot="1" x14ac:dyDescent="0.3">
      <c r="A22" s="250"/>
      <c r="B22" s="118">
        <v>404064</v>
      </c>
      <c r="C22" s="252" t="s">
        <v>96</v>
      </c>
      <c r="D22" s="226" t="s">
        <v>5</v>
      </c>
      <c r="E22" s="231">
        <v>1</v>
      </c>
      <c r="F22" s="231"/>
      <c r="G22" s="227">
        <f t="shared" si="0"/>
        <v>1</v>
      </c>
      <c r="H22" s="232">
        <v>692000</v>
      </c>
      <c r="I22" s="228">
        <f t="shared" si="2"/>
        <v>695750</v>
      </c>
      <c r="J22" s="233">
        <v>13352</v>
      </c>
      <c r="K22" s="233">
        <v>13425</v>
      </c>
      <c r="L22" s="236">
        <f t="shared" si="3"/>
        <v>699500</v>
      </c>
      <c r="M22" s="234">
        <v>13425</v>
      </c>
      <c r="N22" s="238">
        <v>699500</v>
      </c>
      <c r="O22" s="234">
        <v>13425</v>
      </c>
      <c r="P22" s="230">
        <v>12</v>
      </c>
      <c r="Q22" s="269">
        <f t="shared" si="1"/>
        <v>8394000</v>
      </c>
    </row>
    <row r="23" spans="1:19" s="206" customFormat="1" ht="16.5" thickBot="1" x14ac:dyDescent="0.3">
      <c r="A23" s="250"/>
      <c r="B23" s="117">
        <v>405067</v>
      </c>
      <c r="C23" s="252" t="s">
        <v>97</v>
      </c>
      <c r="D23" s="226" t="s">
        <v>5</v>
      </c>
      <c r="E23" s="231">
        <v>1</v>
      </c>
      <c r="F23" s="231"/>
      <c r="G23" s="227">
        <f t="shared" si="0"/>
        <v>1</v>
      </c>
      <c r="H23" s="232">
        <v>827950</v>
      </c>
      <c r="I23" s="228">
        <f t="shared" si="2"/>
        <v>831700</v>
      </c>
      <c r="J23" s="233">
        <v>15989</v>
      </c>
      <c r="K23" s="233">
        <v>16062</v>
      </c>
      <c r="L23" s="236">
        <f t="shared" si="3"/>
        <v>835450</v>
      </c>
      <c r="M23" s="234">
        <v>16062</v>
      </c>
      <c r="N23" s="238">
        <v>835450</v>
      </c>
      <c r="O23" s="234">
        <v>16062</v>
      </c>
      <c r="P23" s="230">
        <v>12</v>
      </c>
      <c r="Q23" s="269">
        <f t="shared" si="1"/>
        <v>10025400</v>
      </c>
    </row>
    <row r="24" spans="1:19" s="206" customFormat="1" ht="16.5" thickBot="1" x14ac:dyDescent="0.3">
      <c r="A24" s="251"/>
      <c r="B24" s="117">
        <v>301017</v>
      </c>
      <c r="C24" s="252" t="s">
        <v>20</v>
      </c>
      <c r="D24" s="226" t="s">
        <v>5</v>
      </c>
      <c r="E24" s="231">
        <v>13</v>
      </c>
      <c r="F24" s="231">
        <v>6</v>
      </c>
      <c r="G24" s="227">
        <f t="shared" si="0"/>
        <v>19</v>
      </c>
      <c r="H24" s="232">
        <v>296800</v>
      </c>
      <c r="I24" s="228">
        <f t="shared" si="2"/>
        <v>300550</v>
      </c>
      <c r="J24" s="233">
        <v>6859</v>
      </c>
      <c r="K24" s="233">
        <v>7539</v>
      </c>
      <c r="L24" s="236">
        <f t="shared" si="3"/>
        <v>304300</v>
      </c>
      <c r="M24" s="234">
        <v>7539</v>
      </c>
      <c r="N24" s="238">
        <v>304300</v>
      </c>
      <c r="O24" s="234">
        <v>7539</v>
      </c>
      <c r="P24" s="230">
        <v>12</v>
      </c>
      <c r="Q24" s="269">
        <f t="shared" si="1"/>
        <v>47470800</v>
      </c>
    </row>
    <row r="25" spans="1:19" s="206" customFormat="1" ht="16.5" thickBot="1" x14ac:dyDescent="0.3">
      <c r="A25" s="251"/>
      <c r="B25" s="117">
        <v>302014</v>
      </c>
      <c r="C25" s="252" t="s">
        <v>21</v>
      </c>
      <c r="D25" s="226" t="s">
        <v>5</v>
      </c>
      <c r="E25" s="231">
        <v>11</v>
      </c>
      <c r="F25" s="231">
        <v>2</v>
      </c>
      <c r="G25" s="227">
        <f t="shared" si="0"/>
        <v>13</v>
      </c>
      <c r="H25" s="232">
        <v>335550</v>
      </c>
      <c r="I25" s="228">
        <f t="shared" si="2"/>
        <v>339300</v>
      </c>
      <c r="J25" s="233">
        <v>6859</v>
      </c>
      <c r="K25" s="233">
        <v>8523</v>
      </c>
      <c r="L25" s="236">
        <f t="shared" si="3"/>
        <v>343050</v>
      </c>
      <c r="M25" s="234">
        <v>8523</v>
      </c>
      <c r="N25" s="238">
        <v>343050</v>
      </c>
      <c r="O25" s="234">
        <v>8523</v>
      </c>
      <c r="P25" s="230">
        <v>12</v>
      </c>
      <c r="Q25" s="269">
        <f t="shared" si="1"/>
        <v>45282600</v>
      </c>
    </row>
    <row r="26" spans="1:19" s="206" customFormat="1" ht="16.5" thickBot="1" x14ac:dyDescent="0.3">
      <c r="A26" s="251"/>
      <c r="B26" s="117">
        <v>304016</v>
      </c>
      <c r="C26" s="252" t="s">
        <v>23</v>
      </c>
      <c r="D26" s="226" t="s">
        <v>5</v>
      </c>
      <c r="E26" s="231">
        <v>11</v>
      </c>
      <c r="F26" s="231">
        <v>1</v>
      </c>
      <c r="G26" s="227">
        <f t="shared" si="0"/>
        <v>12</v>
      </c>
      <c r="H26" s="232">
        <v>427500</v>
      </c>
      <c r="I26" s="228">
        <f t="shared" si="2"/>
        <v>431250</v>
      </c>
      <c r="J26" s="233">
        <v>8221</v>
      </c>
      <c r="K26" s="233">
        <v>10859</v>
      </c>
      <c r="L26" s="236">
        <f t="shared" si="3"/>
        <v>435000</v>
      </c>
      <c r="M26" s="234">
        <v>10859</v>
      </c>
      <c r="N26" s="238">
        <v>435000</v>
      </c>
      <c r="O26" s="234">
        <v>10859</v>
      </c>
      <c r="P26" s="230">
        <v>12</v>
      </c>
      <c r="Q26" s="269">
        <f t="shared" si="1"/>
        <v>57420000</v>
      </c>
    </row>
    <row r="27" spans="1:19" s="206" customFormat="1" ht="16.5" thickBot="1" x14ac:dyDescent="0.3">
      <c r="A27" s="251"/>
      <c r="B27" s="117">
        <v>301051</v>
      </c>
      <c r="C27" s="252" t="s">
        <v>98</v>
      </c>
      <c r="D27" s="226" t="s">
        <v>5</v>
      </c>
      <c r="E27" s="231">
        <v>2</v>
      </c>
      <c r="F27" s="231"/>
      <c r="G27" s="227">
        <f t="shared" si="0"/>
        <v>2</v>
      </c>
      <c r="H27" s="232">
        <v>322500</v>
      </c>
      <c r="I27" s="228">
        <f t="shared" si="2"/>
        <v>326250</v>
      </c>
      <c r="J27" s="233">
        <v>6859</v>
      </c>
      <c r="K27" s="233">
        <v>8192</v>
      </c>
      <c r="L27" s="236">
        <f t="shared" si="3"/>
        <v>330000</v>
      </c>
      <c r="M27" s="234">
        <v>8192</v>
      </c>
      <c r="N27" s="238">
        <v>330000</v>
      </c>
      <c r="O27" s="234">
        <v>8192</v>
      </c>
      <c r="P27" s="230">
        <v>12</v>
      </c>
      <c r="Q27" s="269">
        <f t="shared" si="1"/>
        <v>7920000</v>
      </c>
      <c r="S27" s="292"/>
    </row>
    <row r="28" spans="1:19" s="206" customFormat="1" ht="16.5" thickBot="1" x14ac:dyDescent="0.3">
      <c r="A28" s="251"/>
      <c r="B28" s="117">
        <v>301052</v>
      </c>
      <c r="C28" s="252" t="s">
        <v>99</v>
      </c>
      <c r="D28" s="226" t="s">
        <v>5</v>
      </c>
      <c r="E28" s="231">
        <v>1</v>
      </c>
      <c r="F28" s="231"/>
      <c r="G28" s="227">
        <f t="shared" si="0"/>
        <v>1</v>
      </c>
      <c r="H28" s="232">
        <v>355450</v>
      </c>
      <c r="I28" s="228">
        <f t="shared" si="2"/>
        <v>359200</v>
      </c>
      <c r="J28" s="233">
        <v>6859</v>
      </c>
      <c r="K28" s="233">
        <v>9028</v>
      </c>
      <c r="L28" s="236">
        <f t="shared" si="3"/>
        <v>362950</v>
      </c>
      <c r="M28" s="234">
        <v>9028</v>
      </c>
      <c r="N28" s="238">
        <v>362950</v>
      </c>
      <c r="O28" s="234">
        <v>9028</v>
      </c>
      <c r="P28" s="230">
        <v>12</v>
      </c>
      <c r="Q28" s="269">
        <f t="shared" si="1"/>
        <v>4355400</v>
      </c>
    </row>
    <row r="29" spans="1:19" s="206" customFormat="1" ht="16.5" thickBot="1" x14ac:dyDescent="0.3">
      <c r="B29" s="117">
        <v>301051</v>
      </c>
      <c r="C29" s="252" t="s">
        <v>100</v>
      </c>
      <c r="D29" s="226" t="s">
        <v>5</v>
      </c>
      <c r="E29" s="231">
        <v>1</v>
      </c>
      <c r="F29" s="231"/>
      <c r="G29" s="227">
        <f t="shared" si="0"/>
        <v>1</v>
      </c>
      <c r="H29" s="232">
        <v>396700</v>
      </c>
      <c r="I29" s="228">
        <f t="shared" si="2"/>
        <v>400450</v>
      </c>
      <c r="J29" s="233">
        <v>7623</v>
      </c>
      <c r="K29" s="233">
        <v>10076</v>
      </c>
      <c r="L29" s="236">
        <f t="shared" si="3"/>
        <v>404200</v>
      </c>
      <c r="M29" s="234">
        <v>10076</v>
      </c>
      <c r="N29" s="238">
        <v>404200</v>
      </c>
      <c r="O29" s="234">
        <v>10076</v>
      </c>
      <c r="P29" s="230">
        <v>12</v>
      </c>
      <c r="Q29" s="269">
        <f t="shared" si="1"/>
        <v>4850400</v>
      </c>
    </row>
    <row r="30" spans="1:19" s="206" customFormat="1" ht="16.5" thickBot="1" x14ac:dyDescent="0.3">
      <c r="B30" s="117">
        <v>201010</v>
      </c>
      <c r="C30" s="252" t="s">
        <v>27</v>
      </c>
      <c r="D30" s="226" t="s">
        <v>5</v>
      </c>
      <c r="E30" s="231">
        <v>1</v>
      </c>
      <c r="F30" s="231"/>
      <c r="G30" s="227">
        <f t="shared" si="0"/>
        <v>1</v>
      </c>
      <c r="H30" s="232">
        <v>296800</v>
      </c>
      <c r="I30" s="228">
        <f t="shared" si="2"/>
        <v>300550</v>
      </c>
      <c r="J30" s="233">
        <v>6859</v>
      </c>
      <c r="K30" s="233">
        <v>7539</v>
      </c>
      <c r="L30" s="236">
        <f t="shared" si="3"/>
        <v>304300</v>
      </c>
      <c r="M30" s="234">
        <v>7539</v>
      </c>
      <c r="N30" s="238">
        <v>304300</v>
      </c>
      <c r="O30" s="234">
        <v>7539</v>
      </c>
      <c r="P30" s="230">
        <v>12</v>
      </c>
      <c r="Q30" s="269">
        <f t="shared" si="1"/>
        <v>3651600</v>
      </c>
    </row>
    <row r="31" spans="1:19" s="206" customFormat="1" ht="16.5" thickBot="1" x14ac:dyDescent="0.3">
      <c r="A31" s="250"/>
      <c r="B31" s="117">
        <v>202011</v>
      </c>
      <c r="C31" s="252" t="s">
        <v>28</v>
      </c>
      <c r="D31" s="226" t="s">
        <v>5</v>
      </c>
      <c r="E31" s="231">
        <v>3</v>
      </c>
      <c r="F31" s="231"/>
      <c r="G31" s="227">
        <f t="shared" si="0"/>
        <v>3</v>
      </c>
      <c r="H31" s="232">
        <v>322500</v>
      </c>
      <c r="I31" s="228">
        <f t="shared" si="2"/>
        <v>326250</v>
      </c>
      <c r="J31" s="233">
        <v>6859</v>
      </c>
      <c r="K31" s="233">
        <v>8192</v>
      </c>
      <c r="L31" s="236">
        <f t="shared" si="3"/>
        <v>330000</v>
      </c>
      <c r="M31" s="234">
        <v>8192</v>
      </c>
      <c r="N31" s="238">
        <v>330000</v>
      </c>
      <c r="O31" s="234">
        <v>8192</v>
      </c>
      <c r="P31" s="230">
        <v>12</v>
      </c>
      <c r="Q31" s="269">
        <f t="shared" si="1"/>
        <v>11880000</v>
      </c>
    </row>
    <row r="32" spans="1:19" s="206" customFormat="1" ht="16.5" thickBot="1" x14ac:dyDescent="0.3">
      <c r="A32" s="250"/>
      <c r="B32" s="117">
        <v>301023</v>
      </c>
      <c r="C32" s="252" t="s">
        <v>101</v>
      </c>
      <c r="D32" s="226" t="s">
        <v>5</v>
      </c>
      <c r="E32" s="231">
        <v>1</v>
      </c>
      <c r="F32" s="231"/>
      <c r="G32" s="227">
        <f t="shared" si="0"/>
        <v>1</v>
      </c>
      <c r="H32" s="232">
        <v>348100</v>
      </c>
      <c r="I32" s="228">
        <f t="shared" si="2"/>
        <v>351850</v>
      </c>
      <c r="J32" s="233">
        <v>6859</v>
      </c>
      <c r="K32" s="233">
        <v>8842</v>
      </c>
      <c r="L32" s="236">
        <f t="shared" si="3"/>
        <v>355600</v>
      </c>
      <c r="M32" s="234">
        <v>8842</v>
      </c>
      <c r="N32" s="238">
        <v>355600</v>
      </c>
      <c r="O32" s="234">
        <v>8842</v>
      </c>
      <c r="P32" s="230">
        <v>12</v>
      </c>
      <c r="Q32" s="269">
        <f t="shared" si="1"/>
        <v>4267200</v>
      </c>
    </row>
    <row r="33" spans="1:19" s="206" customFormat="1" ht="16.5" thickBot="1" x14ac:dyDescent="0.3">
      <c r="B33" s="117">
        <v>101001</v>
      </c>
      <c r="C33" s="252" t="s">
        <v>102</v>
      </c>
      <c r="D33" s="226" t="s">
        <v>5</v>
      </c>
      <c r="E33" s="231">
        <v>5</v>
      </c>
      <c r="F33" s="231">
        <v>1</v>
      </c>
      <c r="G33" s="227">
        <f t="shared" si="0"/>
        <v>6</v>
      </c>
      <c r="H33" s="232">
        <v>270750</v>
      </c>
      <c r="I33" s="228">
        <f t="shared" si="2"/>
        <v>274500</v>
      </c>
      <c r="J33" s="233">
        <v>6835</v>
      </c>
      <c r="K33" s="233">
        <v>6877</v>
      </c>
      <c r="L33" s="236">
        <f t="shared" si="3"/>
        <v>278250</v>
      </c>
      <c r="M33" s="234">
        <v>6877</v>
      </c>
      <c r="N33" s="238">
        <v>278250</v>
      </c>
      <c r="O33" s="234">
        <v>6877</v>
      </c>
      <c r="P33" s="230">
        <v>12</v>
      </c>
      <c r="Q33" s="269">
        <f t="shared" si="1"/>
        <v>16695000</v>
      </c>
    </row>
    <row r="34" spans="1:19" s="206" customFormat="1" ht="16.5" thickBot="1" x14ac:dyDescent="0.3">
      <c r="A34" s="250"/>
      <c r="B34" s="117">
        <v>102002</v>
      </c>
      <c r="C34" s="252" t="s">
        <v>103</v>
      </c>
      <c r="D34" s="226" t="s">
        <v>5</v>
      </c>
      <c r="E34" s="231">
        <v>1</v>
      </c>
      <c r="F34" s="231"/>
      <c r="G34" s="227">
        <f t="shared" si="0"/>
        <v>1</v>
      </c>
      <c r="H34" s="232">
        <v>285500</v>
      </c>
      <c r="I34" s="228">
        <f t="shared" si="2"/>
        <v>289250</v>
      </c>
      <c r="J34" s="233">
        <v>6859</v>
      </c>
      <c r="K34" s="233">
        <v>7252</v>
      </c>
      <c r="L34" s="236">
        <f t="shared" si="3"/>
        <v>293000</v>
      </c>
      <c r="M34" s="234">
        <v>7252</v>
      </c>
      <c r="N34" s="238">
        <v>293000</v>
      </c>
      <c r="O34" s="234">
        <v>7252</v>
      </c>
      <c r="P34" s="230">
        <v>12</v>
      </c>
      <c r="Q34" s="269">
        <f t="shared" si="1"/>
        <v>3516000</v>
      </c>
    </row>
    <row r="35" spans="1:19" s="206" customFormat="1" ht="16.5" thickBot="1" x14ac:dyDescent="0.3">
      <c r="A35" s="250"/>
      <c r="B35" s="118">
        <v>201007</v>
      </c>
      <c r="C35" s="252" t="s">
        <v>104</v>
      </c>
      <c r="D35" s="226" t="s">
        <v>5</v>
      </c>
      <c r="E35" s="231">
        <v>1</v>
      </c>
      <c r="F35" s="231"/>
      <c r="G35" s="227">
        <f t="shared" si="0"/>
        <v>1</v>
      </c>
      <c r="H35" s="232">
        <v>288500</v>
      </c>
      <c r="I35" s="228">
        <f t="shared" si="2"/>
        <v>292250</v>
      </c>
      <c r="J35" s="233">
        <v>6859</v>
      </c>
      <c r="K35" s="233">
        <v>7328</v>
      </c>
      <c r="L35" s="236">
        <f t="shared" si="3"/>
        <v>296000</v>
      </c>
      <c r="M35" s="234">
        <v>7328</v>
      </c>
      <c r="N35" s="238">
        <v>296000</v>
      </c>
      <c r="O35" s="234">
        <v>7328</v>
      </c>
      <c r="P35" s="230">
        <v>12</v>
      </c>
      <c r="Q35" s="269">
        <f t="shared" si="1"/>
        <v>3552000</v>
      </c>
    </row>
    <row r="36" spans="1:19" s="206" customFormat="1" ht="16.5" thickBot="1" x14ac:dyDescent="0.3">
      <c r="A36" s="250"/>
      <c r="B36" s="118">
        <v>203009</v>
      </c>
      <c r="C36" s="252" t="s">
        <v>105</v>
      </c>
      <c r="D36" s="226" t="s">
        <v>5</v>
      </c>
      <c r="E36" s="231">
        <v>2</v>
      </c>
      <c r="F36" s="231"/>
      <c r="G36" s="227">
        <f t="shared" si="0"/>
        <v>2</v>
      </c>
      <c r="H36" s="232">
        <v>355600</v>
      </c>
      <c r="I36" s="228">
        <f t="shared" si="2"/>
        <v>359350</v>
      </c>
      <c r="J36" s="233">
        <v>6859</v>
      </c>
      <c r="K36" s="233">
        <v>9032</v>
      </c>
      <c r="L36" s="236">
        <f t="shared" si="3"/>
        <v>363100</v>
      </c>
      <c r="M36" s="234">
        <v>9032</v>
      </c>
      <c r="N36" s="238">
        <v>363100</v>
      </c>
      <c r="O36" s="234">
        <v>9032</v>
      </c>
      <c r="P36" s="230">
        <v>12</v>
      </c>
      <c r="Q36" s="269">
        <f t="shared" si="1"/>
        <v>8714400</v>
      </c>
    </row>
    <row r="37" spans="1:19" s="206" customFormat="1" x14ac:dyDescent="0.25">
      <c r="A37" s="250"/>
      <c r="B37" s="118">
        <v>101005</v>
      </c>
      <c r="C37" s="252" t="s">
        <v>38</v>
      </c>
      <c r="D37" s="226" t="s">
        <v>5</v>
      </c>
      <c r="E37" s="231">
        <v>1</v>
      </c>
      <c r="F37" s="231"/>
      <c r="G37" s="227">
        <f t="shared" si="0"/>
        <v>1</v>
      </c>
      <c r="H37" s="232">
        <v>291250</v>
      </c>
      <c r="I37" s="228">
        <f t="shared" si="2"/>
        <v>295000</v>
      </c>
      <c r="J37" s="233">
        <v>6859</v>
      </c>
      <c r="K37" s="233">
        <v>7398</v>
      </c>
      <c r="L37" s="236">
        <f t="shared" si="3"/>
        <v>298750</v>
      </c>
      <c r="M37" s="234">
        <v>7398</v>
      </c>
      <c r="N37" s="238">
        <v>298750</v>
      </c>
      <c r="O37" s="234">
        <v>7398</v>
      </c>
      <c r="P37" s="230">
        <v>12</v>
      </c>
      <c r="Q37" s="269">
        <f t="shared" si="1"/>
        <v>3585000</v>
      </c>
    </row>
    <row r="38" spans="1:19" ht="16.5" thickBot="1" x14ac:dyDescent="0.3">
      <c r="A38" s="208"/>
      <c r="B38" s="349" t="s">
        <v>62</v>
      </c>
      <c r="C38" s="350"/>
      <c r="D38" s="351"/>
      <c r="E38" s="282">
        <f>+SUM(E11:E37)</f>
        <v>114</v>
      </c>
      <c r="F38" s="282">
        <f t="shared" ref="F38:N38" si="4">+SUM(F11:F37)</f>
        <v>22</v>
      </c>
      <c r="G38" s="282">
        <f t="shared" si="4"/>
        <v>136</v>
      </c>
      <c r="H38" s="282">
        <f t="shared" si="4"/>
        <v>15954789</v>
      </c>
      <c r="I38" s="282">
        <f t="shared" si="4"/>
        <v>16052289</v>
      </c>
      <c r="J38" s="282">
        <f t="shared" si="4"/>
        <v>270378</v>
      </c>
      <c r="K38" s="282">
        <f t="shared" si="4"/>
        <v>292523</v>
      </c>
      <c r="L38" s="282">
        <f t="shared" si="4"/>
        <v>16149789</v>
      </c>
      <c r="M38" s="282">
        <f t="shared" si="4"/>
        <v>292523</v>
      </c>
      <c r="N38" s="289">
        <f t="shared" si="4"/>
        <v>16453789</v>
      </c>
      <c r="O38" s="282">
        <f t="shared" ref="O38" si="5">+SUM(O11:O37)</f>
        <v>292523</v>
      </c>
      <c r="P38" s="282"/>
      <c r="Q38" s="290">
        <f>+SUM(Q11:Q37)</f>
        <v>767210268</v>
      </c>
      <c r="S38" s="291"/>
    </row>
    <row r="39" spans="1:19" x14ac:dyDescent="0.25">
      <c r="A39" s="207"/>
      <c r="B39" s="220"/>
      <c r="C39" s="257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17"/>
      <c r="Q39" s="217"/>
    </row>
    <row r="40" spans="1:19" x14ac:dyDescent="0.25">
      <c r="A40" s="208"/>
      <c r="B40" s="218"/>
      <c r="C40" s="285" t="s">
        <v>73</v>
      </c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1"/>
      <c r="Q40" s="241"/>
    </row>
    <row r="41" spans="1:19" x14ac:dyDescent="0.25">
      <c r="A41" s="201"/>
      <c r="B41" s="218"/>
      <c r="C41" s="178" t="s">
        <v>41</v>
      </c>
      <c r="D41" s="241"/>
      <c r="E41" s="241"/>
      <c r="F41" s="241"/>
      <c r="G41" s="241"/>
      <c r="H41" s="242"/>
      <c r="I41" s="242"/>
      <c r="J41" s="242"/>
      <c r="K41" s="241"/>
      <c r="L41" s="242"/>
      <c r="M41" s="241"/>
      <c r="N41" s="242"/>
      <c r="O41" s="241"/>
      <c r="P41" s="241"/>
      <c r="Q41" s="276">
        <v>76661952.180000007</v>
      </c>
    </row>
    <row r="42" spans="1:19" x14ac:dyDescent="0.25">
      <c r="A42" s="208"/>
      <c r="B42" s="220"/>
      <c r="C42" s="178" t="s">
        <v>42</v>
      </c>
      <c r="D42" s="241"/>
      <c r="E42" s="241"/>
      <c r="F42" s="241"/>
      <c r="G42" s="241"/>
      <c r="H42" s="242"/>
      <c r="I42" s="242"/>
      <c r="J42" s="242"/>
      <c r="K42" s="241"/>
      <c r="L42" s="242"/>
      <c r="M42" s="241"/>
      <c r="N42" s="242"/>
      <c r="O42" s="241"/>
      <c r="P42" s="241"/>
      <c r="Q42" s="276">
        <v>15310454.779999999</v>
      </c>
    </row>
    <row r="43" spans="1:19" x14ac:dyDescent="0.25">
      <c r="B43" s="217"/>
      <c r="C43" s="243" t="s">
        <v>43</v>
      </c>
      <c r="D43" s="241"/>
      <c r="E43" s="241"/>
      <c r="F43" s="241"/>
      <c r="G43" s="241"/>
      <c r="H43" s="242"/>
      <c r="I43" s="242"/>
      <c r="J43" s="242"/>
      <c r="K43" s="241"/>
      <c r="L43" s="242"/>
      <c r="M43" s="241"/>
      <c r="N43" s="242"/>
      <c r="O43" s="241"/>
      <c r="P43" s="241"/>
      <c r="Q43" s="276">
        <v>86682353.030000001</v>
      </c>
    </row>
    <row r="44" spans="1:19" x14ac:dyDescent="0.25">
      <c r="A44" s="208"/>
      <c r="B44" s="219"/>
      <c r="C44" s="243" t="s">
        <v>44</v>
      </c>
      <c r="D44" s="241"/>
      <c r="E44" s="241"/>
      <c r="F44" s="241"/>
      <c r="G44" s="241"/>
      <c r="H44" s="242"/>
      <c r="I44" s="242"/>
      <c r="J44" s="242"/>
      <c r="K44" s="241"/>
      <c r="L44" s="242"/>
      <c r="M44" s="241"/>
      <c r="N44" s="242"/>
      <c r="O44" s="241"/>
      <c r="P44" s="241"/>
      <c r="Q44" s="276">
        <v>1545902.27</v>
      </c>
    </row>
    <row r="45" spans="1:19" x14ac:dyDescent="0.25">
      <c r="A45" s="202"/>
      <c r="B45" s="220"/>
      <c r="C45" s="243" t="s">
        <v>45</v>
      </c>
      <c r="D45" s="241"/>
      <c r="E45" s="241"/>
      <c r="F45" s="241"/>
      <c r="G45" s="241"/>
      <c r="H45" s="242"/>
      <c r="I45" s="242"/>
      <c r="J45" s="242"/>
      <c r="K45" s="241"/>
      <c r="L45" s="242"/>
      <c r="M45" s="241"/>
      <c r="N45" s="242"/>
      <c r="O45" s="241"/>
      <c r="P45" s="241"/>
      <c r="Q45" s="276">
        <v>92127158.290000007</v>
      </c>
    </row>
    <row r="46" spans="1:19" x14ac:dyDescent="0.25">
      <c r="A46" s="201"/>
      <c r="B46" s="218"/>
      <c r="C46" s="243" t="s">
        <v>46</v>
      </c>
      <c r="D46" s="241"/>
      <c r="E46" s="241"/>
      <c r="F46" s="241"/>
      <c r="G46" s="241"/>
      <c r="H46" s="242"/>
      <c r="I46" s="242"/>
      <c r="J46" s="242"/>
      <c r="K46" s="241"/>
      <c r="L46" s="242"/>
      <c r="M46" s="241"/>
      <c r="N46" s="242"/>
      <c r="O46" s="241"/>
      <c r="P46" s="241"/>
      <c r="Q46" s="276">
        <v>25358922.030000001</v>
      </c>
    </row>
    <row r="47" spans="1:19" x14ac:dyDescent="0.25">
      <c r="A47" s="210"/>
      <c r="B47" s="218"/>
      <c r="C47" s="243" t="s">
        <v>47</v>
      </c>
      <c r="D47" s="241"/>
      <c r="E47" s="241"/>
      <c r="F47" s="241"/>
      <c r="G47" s="241"/>
      <c r="H47" s="242"/>
      <c r="I47" s="242"/>
      <c r="J47" s="242"/>
      <c r="K47" s="241"/>
      <c r="L47" s="242"/>
      <c r="M47" s="241"/>
      <c r="N47" s="242"/>
      <c r="O47" s="241"/>
      <c r="P47" s="244"/>
      <c r="Q47" s="276">
        <v>6403416.25</v>
      </c>
    </row>
    <row r="48" spans="1:19" x14ac:dyDescent="0.25">
      <c r="A48" s="210"/>
      <c r="B48" s="218"/>
      <c r="C48" s="243" t="s">
        <v>48</v>
      </c>
      <c r="D48" s="241"/>
      <c r="E48" s="241"/>
      <c r="F48" s="244"/>
      <c r="G48" s="241"/>
      <c r="H48" s="241"/>
      <c r="I48" s="241"/>
      <c r="J48" s="242"/>
      <c r="K48" s="241"/>
      <c r="L48" s="244" t="s">
        <v>106</v>
      </c>
      <c r="M48" s="244"/>
      <c r="N48" s="244"/>
      <c r="O48" s="244"/>
      <c r="P48" s="244"/>
      <c r="Q48" s="276">
        <v>3177009.45</v>
      </c>
    </row>
    <row r="49" spans="1:18" x14ac:dyDescent="0.25">
      <c r="A49" s="202"/>
      <c r="B49" s="219"/>
      <c r="C49" s="287" t="s">
        <v>75</v>
      </c>
      <c r="D49" s="241"/>
      <c r="E49" s="241"/>
      <c r="F49" s="244"/>
      <c r="G49" s="244"/>
      <c r="H49" s="244"/>
      <c r="I49" s="244"/>
      <c r="J49" s="242"/>
      <c r="K49" s="241"/>
      <c r="L49" s="244" t="s">
        <v>107</v>
      </c>
      <c r="M49" s="241"/>
      <c r="N49" s="242"/>
      <c r="O49" s="241"/>
      <c r="P49" s="244"/>
      <c r="Q49" s="274">
        <f>SUM(Q41:Q48)</f>
        <v>307267168.28000003</v>
      </c>
      <c r="R49" s="213"/>
    </row>
    <row r="50" spans="1:18" x14ac:dyDescent="0.25">
      <c r="A50" s="201"/>
      <c r="B50" s="218"/>
      <c r="C50" s="352" t="s">
        <v>72</v>
      </c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4"/>
      <c r="Q50" s="284">
        <f>+Q38+Q49</f>
        <v>1074477436.28</v>
      </c>
      <c r="R50" s="213"/>
    </row>
    <row r="51" spans="1:18" x14ac:dyDescent="0.25">
      <c r="A51" s="210"/>
      <c r="B51" s="201"/>
      <c r="C51" s="212"/>
      <c r="D51" s="212"/>
      <c r="E51" s="212"/>
      <c r="F51" s="214"/>
      <c r="G51" s="214"/>
      <c r="H51" s="211"/>
      <c r="I51" s="215"/>
      <c r="J51" s="216"/>
      <c r="K51" s="214"/>
      <c r="L51" s="215"/>
      <c r="N51" s="215"/>
      <c r="P51" s="213"/>
      <c r="Q51" s="213"/>
      <c r="R51" s="213"/>
    </row>
    <row r="52" spans="1:18" x14ac:dyDescent="0.25">
      <c r="H52" s="200"/>
      <c r="I52" s="200"/>
      <c r="J52" s="200"/>
      <c r="L52" s="200"/>
      <c r="N52" s="200"/>
      <c r="R52" s="213"/>
    </row>
    <row r="53" spans="1:18" ht="44.25" customHeight="1" x14ac:dyDescent="0.25">
      <c r="B53" s="355" t="s">
        <v>112</v>
      </c>
      <c r="C53" s="355"/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P53" s="355"/>
      <c r="Q53" s="355"/>
    </row>
    <row r="54" spans="1:18" x14ac:dyDescent="0.25">
      <c r="B54" s="118">
        <v>304060</v>
      </c>
      <c r="C54" s="252" t="s">
        <v>95</v>
      </c>
      <c r="D54" s="293" t="s">
        <v>5</v>
      </c>
      <c r="E54" s="231">
        <v>1</v>
      </c>
      <c r="F54" s="231">
        <v>0</v>
      </c>
      <c r="G54" s="231">
        <v>0</v>
      </c>
      <c r="H54" s="294">
        <v>440800</v>
      </c>
      <c r="I54" s="294">
        <f>H54+$I$9</f>
        <v>444550</v>
      </c>
      <c r="J54" s="234">
        <v>8479</v>
      </c>
      <c r="K54" s="234">
        <v>11196</v>
      </c>
      <c r="L54" s="294">
        <f>+I54+3750</f>
        <v>448300</v>
      </c>
      <c r="M54" s="234">
        <v>11196</v>
      </c>
      <c r="N54" s="295">
        <v>448300</v>
      </c>
      <c r="O54" s="234">
        <v>11196</v>
      </c>
      <c r="P54" s="230">
        <v>12</v>
      </c>
      <c r="Q54" s="296">
        <f>+E54*P54*N54</f>
        <v>5379600</v>
      </c>
    </row>
    <row r="58" spans="1:18" x14ac:dyDescent="0.25">
      <c r="B58" s="200" t="s">
        <v>113</v>
      </c>
    </row>
    <row r="59" spans="1:18" x14ac:dyDescent="0.25">
      <c r="B59" s="200" t="s">
        <v>114</v>
      </c>
    </row>
    <row r="60" spans="1:18" x14ac:dyDescent="0.25">
      <c r="B60" s="200" t="s">
        <v>76</v>
      </c>
    </row>
  </sheetData>
  <mergeCells count="11">
    <mergeCell ref="B53:Q53"/>
    <mergeCell ref="B7:Q7"/>
    <mergeCell ref="B8:Q8"/>
    <mergeCell ref="B38:D38"/>
    <mergeCell ref="C50:P50"/>
    <mergeCell ref="B6:Q6"/>
    <mergeCell ref="B1:Q1"/>
    <mergeCell ref="B2:Q2"/>
    <mergeCell ref="B3:Q3"/>
    <mergeCell ref="B4:Q4"/>
    <mergeCell ref="B5:Q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>
      <selection sqref="A1:XFD1048576"/>
    </sheetView>
  </sheetViews>
  <sheetFormatPr baseColWidth="10" defaultRowHeight="15.75" x14ac:dyDescent="0.25"/>
  <cols>
    <col min="1" max="1" width="1.7109375" style="200" customWidth="1"/>
    <col min="2" max="2" width="12.7109375" style="200" customWidth="1"/>
    <col min="3" max="3" width="36.28515625" style="200" bestFit="1" customWidth="1"/>
    <col min="4" max="4" width="10.28515625" style="200" customWidth="1"/>
    <col min="5" max="5" width="16.42578125" style="200" customWidth="1"/>
    <col min="6" max="6" width="12.28515625" style="200" customWidth="1"/>
    <col min="7" max="7" width="9.5703125" style="200" customWidth="1"/>
    <col min="8" max="9" width="17.7109375" style="209" hidden="1" customWidth="1"/>
    <col min="10" max="10" width="12.28515625" style="209" hidden="1" customWidth="1"/>
    <col min="11" max="11" width="17.28515625" style="200" hidden="1" customWidth="1"/>
    <col min="12" max="12" width="32" style="209" hidden="1" customWidth="1"/>
    <col min="13" max="13" width="15.140625" style="200" hidden="1" customWidth="1"/>
    <col min="14" max="14" width="19.140625" style="209" bestFit="1" customWidth="1"/>
    <col min="15" max="15" width="15.42578125" style="200" hidden="1" customWidth="1"/>
    <col min="16" max="16" width="11.5703125" style="200" bestFit="1" customWidth="1"/>
    <col min="17" max="17" width="20.85546875" style="200" bestFit="1" customWidth="1"/>
    <col min="18" max="18" width="11.42578125" style="200"/>
    <col min="19" max="19" width="16.7109375" style="200" bestFit="1" customWidth="1"/>
    <col min="20" max="16384" width="11.42578125" style="200"/>
  </cols>
  <sheetData>
    <row r="1" spans="1:19" x14ac:dyDescent="0.25">
      <c r="A1" s="199"/>
      <c r="B1" s="338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</row>
    <row r="2" spans="1:19" x14ac:dyDescent="0.25">
      <c r="B2" s="340" t="s">
        <v>1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</row>
    <row r="3" spans="1:19" x14ac:dyDescent="0.25">
      <c r="A3" s="201"/>
      <c r="B3" s="340" t="s">
        <v>111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</row>
    <row r="4" spans="1:19" x14ac:dyDescent="0.25">
      <c r="A4" s="202"/>
      <c r="B4" s="340" t="s">
        <v>77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</row>
    <row r="5" spans="1:19" x14ac:dyDescent="0.25">
      <c r="A5" s="203"/>
      <c r="B5" s="340" t="s">
        <v>110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</row>
    <row r="6" spans="1:19" s="204" customFormat="1" x14ac:dyDescent="0.25">
      <c r="A6" s="201"/>
      <c r="B6" s="342">
        <v>44926</v>
      </c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</row>
    <row r="7" spans="1:19" s="204" customFormat="1" x14ac:dyDescent="0.25">
      <c r="A7" s="205"/>
      <c r="B7" s="344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</row>
    <row r="8" spans="1:19" s="204" customFormat="1" x14ac:dyDescent="0.25">
      <c r="A8" s="201"/>
      <c r="B8" s="344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</row>
    <row r="9" spans="1:19" s="204" customFormat="1" ht="16.5" thickBot="1" x14ac:dyDescent="0.3">
      <c r="A9" s="202"/>
      <c r="B9" s="220"/>
      <c r="C9" s="246"/>
      <c r="D9" s="246"/>
      <c r="E9" s="247"/>
      <c r="F9" s="246"/>
      <c r="G9" s="247"/>
      <c r="H9" s="247"/>
      <c r="I9" s="223">
        <v>3750</v>
      </c>
      <c r="J9" s="222"/>
      <c r="K9" s="221"/>
      <c r="L9" s="223">
        <v>3750</v>
      </c>
      <c r="M9" s="220"/>
      <c r="N9" s="248">
        <v>3750</v>
      </c>
      <c r="O9" s="220"/>
      <c r="P9" s="220"/>
      <c r="Q9" s="249"/>
    </row>
    <row r="10" spans="1:19" ht="53.25" customHeight="1" thickBot="1" x14ac:dyDescent="0.3">
      <c r="B10" s="297" t="s">
        <v>108</v>
      </c>
      <c r="C10" s="298" t="s">
        <v>78</v>
      </c>
      <c r="D10" s="298" t="s">
        <v>109</v>
      </c>
      <c r="E10" s="299" t="s">
        <v>79</v>
      </c>
      <c r="F10" s="299" t="s">
        <v>80</v>
      </c>
      <c r="G10" s="299" t="s">
        <v>50</v>
      </c>
      <c r="H10" s="299" t="s">
        <v>81</v>
      </c>
      <c r="I10" s="299" t="s">
        <v>82</v>
      </c>
      <c r="J10" s="299" t="s">
        <v>83</v>
      </c>
      <c r="K10" s="299" t="s">
        <v>84</v>
      </c>
      <c r="L10" s="299" t="s">
        <v>85</v>
      </c>
      <c r="M10" s="299" t="s">
        <v>86</v>
      </c>
      <c r="N10" s="299" t="s">
        <v>87</v>
      </c>
      <c r="O10" s="299" t="s">
        <v>88</v>
      </c>
      <c r="P10" s="300" t="s">
        <v>54</v>
      </c>
      <c r="Q10" s="301" t="s">
        <v>53</v>
      </c>
    </row>
    <row r="11" spans="1:19" s="206" customFormat="1" ht="16.5" thickBot="1" x14ac:dyDescent="0.3">
      <c r="A11" s="250"/>
      <c r="B11" s="259"/>
      <c r="C11" s="260" t="s">
        <v>58</v>
      </c>
      <c r="D11" s="260" t="s">
        <v>5</v>
      </c>
      <c r="E11" s="261">
        <v>1</v>
      </c>
      <c r="F11" s="261"/>
      <c r="G11" s="262">
        <f>+E11+F11</f>
        <v>1</v>
      </c>
      <c r="H11" s="263">
        <v>453600</v>
      </c>
      <c r="I11" s="264">
        <f>H11+$I$9</f>
        <v>457350</v>
      </c>
      <c r="J11" s="265">
        <v>8727</v>
      </c>
      <c r="K11" s="265">
        <v>11521</v>
      </c>
      <c r="L11" s="264">
        <f>I11+3750</f>
        <v>461100</v>
      </c>
      <c r="M11" s="266">
        <v>11521</v>
      </c>
      <c r="N11" s="267">
        <v>461100</v>
      </c>
      <c r="O11" s="266">
        <v>11521</v>
      </c>
      <c r="P11" s="268">
        <v>12</v>
      </c>
      <c r="Q11" s="269">
        <f>E11*N11*P11</f>
        <v>5533200</v>
      </c>
      <c r="S11" s="288"/>
    </row>
    <row r="12" spans="1:19" s="206" customFormat="1" ht="16.5" thickBot="1" x14ac:dyDescent="0.3">
      <c r="A12" s="250"/>
      <c r="B12" s="270"/>
      <c r="C12" s="252" t="s">
        <v>6</v>
      </c>
      <c r="D12" s="226" t="s">
        <v>5</v>
      </c>
      <c r="E12" s="231">
        <v>0</v>
      </c>
      <c r="F12" s="231">
        <v>1</v>
      </c>
      <c r="G12" s="227">
        <f t="shared" ref="G12:G38" si="0">+E12+F12</f>
        <v>1</v>
      </c>
      <c r="H12" s="232">
        <v>1131050</v>
      </c>
      <c r="I12" s="228">
        <f>H12+$I$9</f>
        <v>1134800</v>
      </c>
      <c r="J12" s="233">
        <v>21870</v>
      </c>
      <c r="K12" s="233">
        <v>21942</v>
      </c>
      <c r="L12" s="228">
        <f>I12+3750</f>
        <v>1138550</v>
      </c>
      <c r="M12" s="234">
        <v>21942</v>
      </c>
      <c r="N12" s="229">
        <v>1138550</v>
      </c>
      <c r="O12" s="234">
        <v>21942</v>
      </c>
      <c r="P12" s="230">
        <v>12</v>
      </c>
      <c r="Q12" s="269">
        <f t="shared" ref="Q12:Q38" si="1">E12*N12*P12</f>
        <v>0</v>
      </c>
      <c r="S12" s="288"/>
    </row>
    <row r="13" spans="1:19" s="206" customFormat="1" ht="16.5" thickBot="1" x14ac:dyDescent="0.3">
      <c r="B13" s="270"/>
      <c r="C13" s="252" t="s">
        <v>7</v>
      </c>
      <c r="D13" s="226" t="s">
        <v>5</v>
      </c>
      <c r="E13" s="231">
        <v>1</v>
      </c>
      <c r="F13" s="231"/>
      <c r="G13" s="227">
        <f t="shared" si="0"/>
        <v>1</v>
      </c>
      <c r="H13" s="232">
        <v>2437339</v>
      </c>
      <c r="I13" s="232">
        <v>2437339</v>
      </c>
      <c r="J13" s="235"/>
      <c r="K13" s="235"/>
      <c r="L13" s="236">
        <v>2437339</v>
      </c>
      <c r="M13" s="237"/>
      <c r="N13" s="238">
        <v>2437339</v>
      </c>
      <c r="O13" s="239"/>
      <c r="P13" s="230">
        <v>12</v>
      </c>
      <c r="Q13" s="269">
        <f t="shared" si="1"/>
        <v>29248068</v>
      </c>
      <c r="S13" s="288"/>
    </row>
    <row r="14" spans="1:19" s="206" customFormat="1" ht="16.5" thickBot="1" x14ac:dyDescent="0.3">
      <c r="A14" s="250"/>
      <c r="B14" s="117">
        <v>404045</v>
      </c>
      <c r="C14" s="252" t="s">
        <v>89</v>
      </c>
      <c r="D14" s="226" t="s">
        <v>5</v>
      </c>
      <c r="E14" s="231">
        <v>8</v>
      </c>
      <c r="F14" s="231">
        <v>2</v>
      </c>
      <c r="G14" s="227">
        <f t="shared" si="0"/>
        <v>10</v>
      </c>
      <c r="H14" s="232">
        <v>827950</v>
      </c>
      <c r="I14" s="228">
        <f t="shared" ref="I14:I38" si="2">H14+$I$9</f>
        <v>831700</v>
      </c>
      <c r="J14" s="233">
        <v>15989</v>
      </c>
      <c r="K14" s="233">
        <v>16062</v>
      </c>
      <c r="L14" s="236">
        <f>+I14+3750</f>
        <v>835450</v>
      </c>
      <c r="M14" s="234">
        <v>16062</v>
      </c>
      <c r="N14" s="238">
        <v>835450</v>
      </c>
      <c r="O14" s="234">
        <v>16062</v>
      </c>
      <c r="P14" s="230">
        <v>12</v>
      </c>
      <c r="Q14" s="269">
        <f t="shared" si="1"/>
        <v>80203200</v>
      </c>
      <c r="S14" s="288"/>
    </row>
    <row r="15" spans="1:19" s="206" customFormat="1" ht="16.5" thickBot="1" x14ac:dyDescent="0.3">
      <c r="A15" s="250"/>
      <c r="B15" s="117">
        <v>405046</v>
      </c>
      <c r="C15" s="252" t="s">
        <v>90</v>
      </c>
      <c r="D15" s="226" t="s">
        <v>5</v>
      </c>
      <c r="E15" s="231">
        <v>4</v>
      </c>
      <c r="F15" s="231">
        <v>1</v>
      </c>
      <c r="G15" s="227">
        <f t="shared" si="0"/>
        <v>5</v>
      </c>
      <c r="H15" s="232">
        <v>880400</v>
      </c>
      <c r="I15" s="228">
        <f t="shared" si="2"/>
        <v>884150</v>
      </c>
      <c r="J15" s="233">
        <v>17007</v>
      </c>
      <c r="K15" s="233">
        <v>17080</v>
      </c>
      <c r="L15" s="236">
        <f t="shared" ref="L15:L38" si="3">+I15+3750</f>
        <v>887900</v>
      </c>
      <c r="M15" s="234">
        <v>17080</v>
      </c>
      <c r="N15" s="238">
        <v>887900</v>
      </c>
      <c r="O15" s="234">
        <v>17080</v>
      </c>
      <c r="P15" s="230">
        <v>12</v>
      </c>
      <c r="Q15" s="269">
        <f t="shared" si="1"/>
        <v>42619200</v>
      </c>
      <c r="S15" s="288"/>
    </row>
    <row r="16" spans="1:19" s="206" customFormat="1" ht="16.5" thickBot="1" x14ac:dyDescent="0.3">
      <c r="A16" s="250"/>
      <c r="B16" s="117">
        <v>405047</v>
      </c>
      <c r="C16" s="252" t="s">
        <v>91</v>
      </c>
      <c r="D16" s="226" t="s">
        <v>5</v>
      </c>
      <c r="E16" s="231">
        <v>3</v>
      </c>
      <c r="F16" s="231"/>
      <c r="G16" s="227">
        <f t="shared" si="0"/>
        <v>3</v>
      </c>
      <c r="H16" s="232">
        <v>961450</v>
      </c>
      <c r="I16" s="228">
        <f t="shared" si="2"/>
        <v>965200</v>
      </c>
      <c r="J16" s="233">
        <v>18579</v>
      </c>
      <c r="K16" s="233">
        <v>18652</v>
      </c>
      <c r="L16" s="236">
        <f t="shared" si="3"/>
        <v>968950</v>
      </c>
      <c r="M16" s="234">
        <v>18652</v>
      </c>
      <c r="N16" s="238">
        <v>968950</v>
      </c>
      <c r="O16" s="234">
        <v>18652</v>
      </c>
      <c r="P16" s="230">
        <v>12</v>
      </c>
      <c r="Q16" s="269">
        <f t="shared" si="1"/>
        <v>34882200</v>
      </c>
      <c r="S16" s="288"/>
    </row>
    <row r="17" spans="1:19" s="206" customFormat="1" ht="16.5" thickBot="1" x14ac:dyDescent="0.3">
      <c r="A17" s="250"/>
      <c r="B17" s="117">
        <v>401041</v>
      </c>
      <c r="C17" s="252" t="s">
        <v>92</v>
      </c>
      <c r="D17" s="226" t="s">
        <v>5</v>
      </c>
      <c r="E17" s="231">
        <v>9</v>
      </c>
      <c r="F17" s="231">
        <v>1</v>
      </c>
      <c r="G17" s="227">
        <f t="shared" si="0"/>
        <v>10</v>
      </c>
      <c r="H17" s="232">
        <v>518550</v>
      </c>
      <c r="I17" s="228">
        <f t="shared" si="2"/>
        <v>522300</v>
      </c>
      <c r="J17" s="233">
        <v>9987</v>
      </c>
      <c r="K17" s="233">
        <v>10060</v>
      </c>
      <c r="L17" s="236">
        <f t="shared" si="3"/>
        <v>526050</v>
      </c>
      <c r="M17" s="234">
        <v>10060</v>
      </c>
      <c r="N17" s="238">
        <v>526050</v>
      </c>
      <c r="O17" s="234">
        <v>10060</v>
      </c>
      <c r="P17" s="230">
        <v>12</v>
      </c>
      <c r="Q17" s="269">
        <f t="shared" si="1"/>
        <v>56813400</v>
      </c>
    </row>
    <row r="18" spans="1:19" s="206" customFormat="1" ht="16.5" thickBot="1" x14ac:dyDescent="0.3">
      <c r="A18" s="250"/>
      <c r="B18" s="117">
        <v>403042</v>
      </c>
      <c r="C18" s="252" t="s">
        <v>93</v>
      </c>
      <c r="D18" s="226" t="s">
        <v>5</v>
      </c>
      <c r="E18" s="231">
        <v>13</v>
      </c>
      <c r="F18" s="231">
        <v>2</v>
      </c>
      <c r="G18" s="227">
        <f t="shared" si="0"/>
        <v>15</v>
      </c>
      <c r="H18" s="232">
        <v>610150</v>
      </c>
      <c r="I18" s="228">
        <f t="shared" si="2"/>
        <v>613900</v>
      </c>
      <c r="J18" s="233">
        <v>11764</v>
      </c>
      <c r="K18" s="233">
        <v>11837</v>
      </c>
      <c r="L18" s="236">
        <f t="shared" si="3"/>
        <v>617650</v>
      </c>
      <c r="M18" s="234">
        <v>11837</v>
      </c>
      <c r="N18" s="238">
        <v>617650</v>
      </c>
      <c r="O18" s="234">
        <v>11837</v>
      </c>
      <c r="P18" s="230">
        <v>12</v>
      </c>
      <c r="Q18" s="269">
        <f t="shared" si="1"/>
        <v>96353400</v>
      </c>
    </row>
    <row r="19" spans="1:19" s="206" customFormat="1" ht="16.5" thickBot="1" x14ac:dyDescent="0.3">
      <c r="A19" s="251"/>
      <c r="B19" s="117">
        <v>404043</v>
      </c>
      <c r="C19" s="252" t="s">
        <v>11</v>
      </c>
      <c r="D19" s="226" t="s">
        <v>5</v>
      </c>
      <c r="E19" s="231">
        <v>3</v>
      </c>
      <c r="F19" s="231">
        <v>1</v>
      </c>
      <c r="G19" s="227">
        <f t="shared" si="0"/>
        <v>4</v>
      </c>
      <c r="H19" s="232">
        <v>692000</v>
      </c>
      <c r="I19" s="228">
        <f t="shared" si="2"/>
        <v>695750</v>
      </c>
      <c r="J19" s="233">
        <v>13352</v>
      </c>
      <c r="K19" s="233">
        <v>13425</v>
      </c>
      <c r="L19" s="236">
        <f t="shared" si="3"/>
        <v>699500</v>
      </c>
      <c r="M19" s="234">
        <v>13425</v>
      </c>
      <c r="N19" s="238">
        <v>699500</v>
      </c>
      <c r="O19" s="234">
        <v>13425</v>
      </c>
      <c r="P19" s="230">
        <v>12</v>
      </c>
      <c r="Q19" s="269">
        <f t="shared" si="1"/>
        <v>25182000</v>
      </c>
    </row>
    <row r="20" spans="1:19" s="206" customFormat="1" ht="16.5" thickBot="1" x14ac:dyDescent="0.3">
      <c r="B20" s="117">
        <v>404044</v>
      </c>
      <c r="C20" s="252" t="s">
        <v>12</v>
      </c>
      <c r="D20" s="226" t="s">
        <v>5</v>
      </c>
      <c r="E20" s="231">
        <v>16</v>
      </c>
      <c r="F20" s="231">
        <v>3</v>
      </c>
      <c r="G20" s="227">
        <f t="shared" si="0"/>
        <v>19</v>
      </c>
      <c r="H20" s="232">
        <v>752450</v>
      </c>
      <c r="I20" s="228">
        <f t="shared" si="2"/>
        <v>756200</v>
      </c>
      <c r="J20" s="233">
        <v>14525</v>
      </c>
      <c r="K20" s="233">
        <v>14598</v>
      </c>
      <c r="L20" s="236">
        <f t="shared" si="3"/>
        <v>759950</v>
      </c>
      <c r="M20" s="234">
        <v>14598</v>
      </c>
      <c r="N20" s="238">
        <v>759950</v>
      </c>
      <c r="O20" s="234">
        <v>14598</v>
      </c>
      <c r="P20" s="230">
        <v>12</v>
      </c>
      <c r="Q20" s="269">
        <f t="shared" si="1"/>
        <v>145910400</v>
      </c>
    </row>
    <row r="21" spans="1:19" s="206" customFormat="1" ht="16.5" thickBot="1" x14ac:dyDescent="0.3">
      <c r="A21" s="250"/>
      <c r="B21" s="117">
        <v>402039</v>
      </c>
      <c r="C21" s="252" t="s">
        <v>94</v>
      </c>
      <c r="D21" s="226" t="s">
        <v>5</v>
      </c>
      <c r="E21" s="231">
        <v>1</v>
      </c>
      <c r="F21" s="231"/>
      <c r="G21" s="227">
        <f t="shared" si="0"/>
        <v>1</v>
      </c>
      <c r="H21" s="232">
        <v>576400</v>
      </c>
      <c r="I21" s="228">
        <f t="shared" si="2"/>
        <v>580150</v>
      </c>
      <c r="J21" s="233">
        <v>11109</v>
      </c>
      <c r="K21" s="233">
        <v>11182</v>
      </c>
      <c r="L21" s="236">
        <f t="shared" si="3"/>
        <v>583900</v>
      </c>
      <c r="M21" s="234">
        <v>11182</v>
      </c>
      <c r="N21" s="238">
        <v>887900</v>
      </c>
      <c r="O21" s="234">
        <v>11182</v>
      </c>
      <c r="P21" s="230">
        <v>12</v>
      </c>
      <c r="Q21" s="269">
        <f t="shared" si="1"/>
        <v>10654800</v>
      </c>
    </row>
    <row r="22" spans="1:19" s="206" customFormat="1" ht="16.5" thickBot="1" x14ac:dyDescent="0.3">
      <c r="A22" s="250"/>
      <c r="B22" s="118">
        <v>404064</v>
      </c>
      <c r="C22" s="252" t="s">
        <v>96</v>
      </c>
      <c r="D22" s="226" t="s">
        <v>5</v>
      </c>
      <c r="E22" s="231">
        <v>1</v>
      </c>
      <c r="F22" s="231"/>
      <c r="G22" s="227">
        <f t="shared" si="0"/>
        <v>1</v>
      </c>
      <c r="H22" s="232">
        <v>692000</v>
      </c>
      <c r="I22" s="228">
        <f t="shared" si="2"/>
        <v>695750</v>
      </c>
      <c r="J22" s="233">
        <v>13352</v>
      </c>
      <c r="K22" s="233">
        <v>13425</v>
      </c>
      <c r="L22" s="236">
        <f t="shared" si="3"/>
        <v>699500</v>
      </c>
      <c r="M22" s="234">
        <v>13425</v>
      </c>
      <c r="N22" s="238">
        <v>699500</v>
      </c>
      <c r="O22" s="234">
        <v>13425</v>
      </c>
      <c r="P22" s="230">
        <v>12</v>
      </c>
      <c r="Q22" s="269">
        <f t="shared" si="1"/>
        <v>8394000</v>
      </c>
    </row>
    <row r="23" spans="1:19" s="206" customFormat="1" x14ac:dyDescent="0.25">
      <c r="A23" s="250"/>
      <c r="B23" s="117">
        <v>405067</v>
      </c>
      <c r="C23" s="252" t="s">
        <v>97</v>
      </c>
      <c r="D23" s="226" t="s">
        <v>5</v>
      </c>
      <c r="E23" s="231">
        <v>1</v>
      </c>
      <c r="F23" s="231"/>
      <c r="G23" s="227">
        <f t="shared" si="0"/>
        <v>1</v>
      </c>
      <c r="H23" s="232">
        <v>827950</v>
      </c>
      <c r="I23" s="228">
        <f t="shared" si="2"/>
        <v>831700</v>
      </c>
      <c r="J23" s="233">
        <v>15989</v>
      </c>
      <c r="K23" s="233">
        <v>16062</v>
      </c>
      <c r="L23" s="236">
        <f t="shared" si="3"/>
        <v>835450</v>
      </c>
      <c r="M23" s="234">
        <v>16062</v>
      </c>
      <c r="N23" s="238">
        <v>835450</v>
      </c>
      <c r="O23" s="234">
        <v>16062</v>
      </c>
      <c r="P23" s="230">
        <v>12</v>
      </c>
      <c r="Q23" s="269">
        <f t="shared" si="1"/>
        <v>10025400</v>
      </c>
    </row>
    <row r="24" spans="1:19" s="206" customFormat="1" ht="16.5" thickBot="1" x14ac:dyDescent="0.3">
      <c r="A24" s="251"/>
      <c r="B24" s="118">
        <v>304060</v>
      </c>
      <c r="C24" s="252" t="s">
        <v>115</v>
      </c>
      <c r="D24" s="226" t="s">
        <v>5</v>
      </c>
      <c r="E24" s="231">
        <v>1</v>
      </c>
      <c r="F24" s="231"/>
      <c r="G24" s="227">
        <f t="shared" si="0"/>
        <v>1</v>
      </c>
      <c r="H24" s="232">
        <v>440800</v>
      </c>
      <c r="I24" s="228">
        <f t="shared" si="2"/>
        <v>444550</v>
      </c>
      <c r="J24" s="233">
        <v>8479</v>
      </c>
      <c r="K24" s="233">
        <v>11196</v>
      </c>
      <c r="L24" s="236">
        <f t="shared" si="3"/>
        <v>448300</v>
      </c>
      <c r="M24" s="234">
        <v>11196</v>
      </c>
      <c r="N24" s="238">
        <v>448300</v>
      </c>
      <c r="O24" s="234">
        <v>11196</v>
      </c>
      <c r="P24" s="230">
        <v>12</v>
      </c>
      <c r="Q24" s="271">
        <f t="shared" ref="Q24" si="4">+E24*P24*N24</f>
        <v>5379600</v>
      </c>
    </row>
    <row r="25" spans="1:19" s="206" customFormat="1" ht="16.5" thickBot="1" x14ac:dyDescent="0.3">
      <c r="A25" s="251"/>
      <c r="B25" s="117">
        <v>301017</v>
      </c>
      <c r="C25" s="252" t="s">
        <v>20</v>
      </c>
      <c r="D25" s="226" t="s">
        <v>5</v>
      </c>
      <c r="E25" s="231">
        <v>12</v>
      </c>
      <c r="F25" s="231">
        <v>7</v>
      </c>
      <c r="G25" s="227">
        <f t="shared" si="0"/>
        <v>19</v>
      </c>
      <c r="H25" s="232">
        <v>296800</v>
      </c>
      <c r="I25" s="228">
        <f t="shared" si="2"/>
        <v>300550</v>
      </c>
      <c r="J25" s="233">
        <v>6859</v>
      </c>
      <c r="K25" s="233">
        <v>7539</v>
      </c>
      <c r="L25" s="236">
        <f t="shared" si="3"/>
        <v>304300</v>
      </c>
      <c r="M25" s="234">
        <v>7539</v>
      </c>
      <c r="N25" s="238">
        <v>304300</v>
      </c>
      <c r="O25" s="234">
        <v>7539</v>
      </c>
      <c r="P25" s="230">
        <v>12</v>
      </c>
      <c r="Q25" s="269">
        <f t="shared" si="1"/>
        <v>43819200</v>
      </c>
    </row>
    <row r="26" spans="1:19" s="206" customFormat="1" ht="16.5" thickBot="1" x14ac:dyDescent="0.3">
      <c r="A26" s="251"/>
      <c r="B26" s="117">
        <v>302014</v>
      </c>
      <c r="C26" s="252" t="s">
        <v>21</v>
      </c>
      <c r="D26" s="226" t="s">
        <v>5</v>
      </c>
      <c r="E26" s="231">
        <v>11</v>
      </c>
      <c r="F26" s="231">
        <v>2</v>
      </c>
      <c r="G26" s="227">
        <f t="shared" si="0"/>
        <v>13</v>
      </c>
      <c r="H26" s="232">
        <v>335550</v>
      </c>
      <c r="I26" s="228">
        <f t="shared" si="2"/>
        <v>339300</v>
      </c>
      <c r="J26" s="233">
        <v>6859</v>
      </c>
      <c r="K26" s="233">
        <v>8523</v>
      </c>
      <c r="L26" s="236">
        <f t="shared" si="3"/>
        <v>343050</v>
      </c>
      <c r="M26" s="234">
        <v>8523</v>
      </c>
      <c r="N26" s="238">
        <v>343050</v>
      </c>
      <c r="O26" s="234">
        <v>8523</v>
      </c>
      <c r="P26" s="230">
        <v>12</v>
      </c>
      <c r="Q26" s="269">
        <f t="shared" si="1"/>
        <v>45282600</v>
      </c>
    </row>
    <row r="27" spans="1:19" s="206" customFormat="1" ht="16.5" thickBot="1" x14ac:dyDescent="0.3">
      <c r="A27" s="251"/>
      <c r="B27" s="117">
        <v>304016</v>
      </c>
      <c r="C27" s="252" t="s">
        <v>23</v>
      </c>
      <c r="D27" s="226" t="s">
        <v>5</v>
      </c>
      <c r="E27" s="231">
        <v>11</v>
      </c>
      <c r="F27" s="231">
        <v>1</v>
      </c>
      <c r="G27" s="227">
        <f t="shared" si="0"/>
        <v>12</v>
      </c>
      <c r="H27" s="232">
        <v>427500</v>
      </c>
      <c r="I27" s="228">
        <f t="shared" si="2"/>
        <v>431250</v>
      </c>
      <c r="J27" s="233">
        <v>8221</v>
      </c>
      <c r="K27" s="233">
        <v>10859</v>
      </c>
      <c r="L27" s="236">
        <f t="shared" si="3"/>
        <v>435000</v>
      </c>
      <c r="M27" s="234">
        <v>10859</v>
      </c>
      <c r="N27" s="238">
        <v>435000</v>
      </c>
      <c r="O27" s="234">
        <v>10859</v>
      </c>
      <c r="P27" s="230">
        <v>12</v>
      </c>
      <c r="Q27" s="269">
        <f t="shared" si="1"/>
        <v>57420000</v>
      </c>
    </row>
    <row r="28" spans="1:19" s="206" customFormat="1" ht="16.5" thickBot="1" x14ac:dyDescent="0.3">
      <c r="A28" s="251"/>
      <c r="B28" s="117">
        <v>301051</v>
      </c>
      <c r="C28" s="252" t="s">
        <v>98</v>
      </c>
      <c r="D28" s="226" t="s">
        <v>5</v>
      </c>
      <c r="E28" s="231">
        <v>2</v>
      </c>
      <c r="F28" s="231"/>
      <c r="G28" s="227">
        <f t="shared" si="0"/>
        <v>2</v>
      </c>
      <c r="H28" s="232">
        <v>322500</v>
      </c>
      <c r="I28" s="228">
        <f t="shared" si="2"/>
        <v>326250</v>
      </c>
      <c r="J28" s="233">
        <v>6859</v>
      </c>
      <c r="K28" s="233">
        <v>8192</v>
      </c>
      <c r="L28" s="236">
        <f t="shared" si="3"/>
        <v>330000</v>
      </c>
      <c r="M28" s="234">
        <v>8192</v>
      </c>
      <c r="N28" s="238">
        <v>330000</v>
      </c>
      <c r="O28" s="234">
        <v>8192</v>
      </c>
      <c r="P28" s="230">
        <v>12</v>
      </c>
      <c r="Q28" s="269">
        <f t="shared" si="1"/>
        <v>7920000</v>
      </c>
      <c r="S28" s="292"/>
    </row>
    <row r="29" spans="1:19" s="206" customFormat="1" ht="16.5" thickBot="1" x14ac:dyDescent="0.3">
      <c r="A29" s="251"/>
      <c r="B29" s="117">
        <v>301052</v>
      </c>
      <c r="C29" s="252" t="s">
        <v>99</v>
      </c>
      <c r="D29" s="226" t="s">
        <v>5</v>
      </c>
      <c r="E29" s="231">
        <v>1</v>
      </c>
      <c r="F29" s="231"/>
      <c r="G29" s="227">
        <f t="shared" si="0"/>
        <v>1</v>
      </c>
      <c r="H29" s="232">
        <v>355450</v>
      </c>
      <c r="I29" s="228">
        <f t="shared" si="2"/>
        <v>359200</v>
      </c>
      <c r="J29" s="233">
        <v>6859</v>
      </c>
      <c r="K29" s="233">
        <v>9028</v>
      </c>
      <c r="L29" s="236">
        <f t="shared" si="3"/>
        <v>362950</v>
      </c>
      <c r="M29" s="234">
        <v>9028</v>
      </c>
      <c r="N29" s="238">
        <v>362950</v>
      </c>
      <c r="O29" s="234">
        <v>9028</v>
      </c>
      <c r="P29" s="230">
        <v>12</v>
      </c>
      <c r="Q29" s="269">
        <f t="shared" si="1"/>
        <v>4355400</v>
      </c>
    </row>
    <row r="30" spans="1:19" s="206" customFormat="1" ht="16.5" thickBot="1" x14ac:dyDescent="0.3">
      <c r="B30" s="117">
        <v>301051</v>
      </c>
      <c r="C30" s="252" t="s">
        <v>100</v>
      </c>
      <c r="D30" s="226" t="s">
        <v>5</v>
      </c>
      <c r="E30" s="231">
        <v>1</v>
      </c>
      <c r="F30" s="231"/>
      <c r="G30" s="227">
        <f t="shared" si="0"/>
        <v>1</v>
      </c>
      <c r="H30" s="232">
        <v>396700</v>
      </c>
      <c r="I30" s="228">
        <f t="shared" si="2"/>
        <v>400450</v>
      </c>
      <c r="J30" s="233">
        <v>7623</v>
      </c>
      <c r="K30" s="233">
        <v>10076</v>
      </c>
      <c r="L30" s="236">
        <f t="shared" si="3"/>
        <v>404200</v>
      </c>
      <c r="M30" s="234">
        <v>10076</v>
      </c>
      <c r="N30" s="238">
        <v>404200</v>
      </c>
      <c r="O30" s="234">
        <v>10076</v>
      </c>
      <c r="P30" s="230">
        <v>12</v>
      </c>
      <c r="Q30" s="269">
        <f t="shared" si="1"/>
        <v>4850400</v>
      </c>
    </row>
    <row r="31" spans="1:19" s="206" customFormat="1" ht="16.5" thickBot="1" x14ac:dyDescent="0.3">
      <c r="B31" s="117">
        <v>201010</v>
      </c>
      <c r="C31" s="252" t="s">
        <v>27</v>
      </c>
      <c r="D31" s="226" t="s">
        <v>5</v>
      </c>
      <c r="E31" s="231">
        <v>1</v>
      </c>
      <c r="F31" s="231"/>
      <c r="G31" s="227">
        <f t="shared" si="0"/>
        <v>1</v>
      </c>
      <c r="H31" s="232">
        <v>296800</v>
      </c>
      <c r="I31" s="228">
        <f t="shared" si="2"/>
        <v>300550</v>
      </c>
      <c r="J31" s="233">
        <v>6859</v>
      </c>
      <c r="K31" s="233">
        <v>7539</v>
      </c>
      <c r="L31" s="236">
        <f t="shared" si="3"/>
        <v>304300</v>
      </c>
      <c r="M31" s="234">
        <v>7539</v>
      </c>
      <c r="N31" s="238">
        <v>304300</v>
      </c>
      <c r="O31" s="234">
        <v>7539</v>
      </c>
      <c r="P31" s="230">
        <v>12</v>
      </c>
      <c r="Q31" s="269">
        <f t="shared" si="1"/>
        <v>3651600</v>
      </c>
    </row>
    <row r="32" spans="1:19" s="206" customFormat="1" ht="16.5" thickBot="1" x14ac:dyDescent="0.3">
      <c r="A32" s="250"/>
      <c r="B32" s="117">
        <v>202011</v>
      </c>
      <c r="C32" s="252" t="s">
        <v>28</v>
      </c>
      <c r="D32" s="226" t="s">
        <v>5</v>
      </c>
      <c r="E32" s="231">
        <v>3</v>
      </c>
      <c r="F32" s="231"/>
      <c r="G32" s="227">
        <f t="shared" si="0"/>
        <v>3</v>
      </c>
      <c r="H32" s="232">
        <v>322500</v>
      </c>
      <c r="I32" s="228">
        <f t="shared" si="2"/>
        <v>326250</v>
      </c>
      <c r="J32" s="233">
        <v>6859</v>
      </c>
      <c r="K32" s="233">
        <v>8192</v>
      </c>
      <c r="L32" s="236">
        <f t="shared" si="3"/>
        <v>330000</v>
      </c>
      <c r="M32" s="234">
        <v>8192</v>
      </c>
      <c r="N32" s="238">
        <v>330000</v>
      </c>
      <c r="O32" s="234">
        <v>8192</v>
      </c>
      <c r="P32" s="230">
        <v>12</v>
      </c>
      <c r="Q32" s="269">
        <f t="shared" si="1"/>
        <v>11880000</v>
      </c>
    </row>
    <row r="33" spans="1:19" s="206" customFormat="1" ht="16.5" thickBot="1" x14ac:dyDescent="0.3">
      <c r="A33" s="250"/>
      <c r="B33" s="117">
        <v>301023</v>
      </c>
      <c r="C33" s="252" t="s">
        <v>101</v>
      </c>
      <c r="D33" s="226" t="s">
        <v>5</v>
      </c>
      <c r="E33" s="231">
        <v>1</v>
      </c>
      <c r="F33" s="231"/>
      <c r="G33" s="227">
        <f t="shared" si="0"/>
        <v>1</v>
      </c>
      <c r="H33" s="232">
        <v>348100</v>
      </c>
      <c r="I33" s="228">
        <f t="shared" si="2"/>
        <v>351850</v>
      </c>
      <c r="J33" s="233">
        <v>6859</v>
      </c>
      <c r="K33" s="233">
        <v>8842</v>
      </c>
      <c r="L33" s="236">
        <f t="shared" si="3"/>
        <v>355600</v>
      </c>
      <c r="M33" s="234">
        <v>8842</v>
      </c>
      <c r="N33" s="238">
        <v>355600</v>
      </c>
      <c r="O33" s="234">
        <v>8842</v>
      </c>
      <c r="P33" s="230">
        <v>12</v>
      </c>
      <c r="Q33" s="269">
        <f t="shared" si="1"/>
        <v>4267200</v>
      </c>
    </row>
    <row r="34" spans="1:19" s="206" customFormat="1" ht="16.5" thickBot="1" x14ac:dyDescent="0.3">
      <c r="B34" s="117">
        <v>101001</v>
      </c>
      <c r="C34" s="252" t="s">
        <v>102</v>
      </c>
      <c r="D34" s="226" t="s">
        <v>5</v>
      </c>
      <c r="E34" s="231">
        <v>5</v>
      </c>
      <c r="F34" s="231">
        <v>1</v>
      </c>
      <c r="G34" s="227">
        <f t="shared" si="0"/>
        <v>6</v>
      </c>
      <c r="H34" s="232">
        <v>270750</v>
      </c>
      <c r="I34" s="228">
        <f t="shared" si="2"/>
        <v>274500</v>
      </c>
      <c r="J34" s="233">
        <v>6835</v>
      </c>
      <c r="K34" s="233">
        <v>6877</v>
      </c>
      <c r="L34" s="236">
        <f t="shared" si="3"/>
        <v>278250</v>
      </c>
      <c r="M34" s="234">
        <v>6877</v>
      </c>
      <c r="N34" s="238">
        <v>278250</v>
      </c>
      <c r="O34" s="234">
        <v>6877</v>
      </c>
      <c r="P34" s="230">
        <v>12</v>
      </c>
      <c r="Q34" s="269">
        <f t="shared" si="1"/>
        <v>16695000</v>
      </c>
    </row>
    <row r="35" spans="1:19" s="206" customFormat="1" ht="16.5" thickBot="1" x14ac:dyDescent="0.3">
      <c r="A35" s="250"/>
      <c r="B35" s="117">
        <v>102002</v>
      </c>
      <c r="C35" s="252" t="s">
        <v>103</v>
      </c>
      <c r="D35" s="226" t="s">
        <v>5</v>
      </c>
      <c r="E35" s="231">
        <v>1</v>
      </c>
      <c r="F35" s="231"/>
      <c r="G35" s="227">
        <f t="shared" si="0"/>
        <v>1</v>
      </c>
      <c r="H35" s="232">
        <v>285500</v>
      </c>
      <c r="I35" s="228">
        <f t="shared" si="2"/>
        <v>289250</v>
      </c>
      <c r="J35" s="233">
        <v>6859</v>
      </c>
      <c r="K35" s="233">
        <v>7252</v>
      </c>
      <c r="L35" s="236">
        <f t="shared" si="3"/>
        <v>293000</v>
      </c>
      <c r="M35" s="234">
        <v>7252</v>
      </c>
      <c r="N35" s="238">
        <v>293000</v>
      </c>
      <c r="O35" s="234">
        <v>7252</v>
      </c>
      <c r="P35" s="230">
        <v>12</v>
      </c>
      <c r="Q35" s="269">
        <f t="shared" si="1"/>
        <v>3516000</v>
      </c>
    </row>
    <row r="36" spans="1:19" s="206" customFormat="1" ht="16.5" thickBot="1" x14ac:dyDescent="0.3">
      <c r="A36" s="250"/>
      <c r="B36" s="118">
        <v>201007</v>
      </c>
      <c r="C36" s="252" t="s">
        <v>104</v>
      </c>
      <c r="D36" s="226" t="s">
        <v>5</v>
      </c>
      <c r="E36" s="231">
        <v>1</v>
      </c>
      <c r="F36" s="231"/>
      <c r="G36" s="227">
        <f t="shared" si="0"/>
        <v>1</v>
      </c>
      <c r="H36" s="232">
        <v>288500</v>
      </c>
      <c r="I36" s="228">
        <f t="shared" si="2"/>
        <v>292250</v>
      </c>
      <c r="J36" s="233">
        <v>6859</v>
      </c>
      <c r="K36" s="233">
        <v>7328</v>
      </c>
      <c r="L36" s="236">
        <f t="shared" si="3"/>
        <v>296000</v>
      </c>
      <c r="M36" s="234">
        <v>7328</v>
      </c>
      <c r="N36" s="238">
        <v>296000</v>
      </c>
      <c r="O36" s="234">
        <v>7328</v>
      </c>
      <c r="P36" s="230">
        <v>12</v>
      </c>
      <c r="Q36" s="269">
        <f t="shared" si="1"/>
        <v>3552000</v>
      </c>
    </row>
    <row r="37" spans="1:19" s="206" customFormat="1" ht="16.5" thickBot="1" x14ac:dyDescent="0.3">
      <c r="A37" s="250"/>
      <c r="B37" s="118">
        <v>203009</v>
      </c>
      <c r="C37" s="252" t="s">
        <v>105</v>
      </c>
      <c r="D37" s="226" t="s">
        <v>5</v>
      </c>
      <c r="E37" s="231">
        <v>2</v>
      </c>
      <c r="F37" s="231"/>
      <c r="G37" s="227">
        <f t="shared" si="0"/>
        <v>2</v>
      </c>
      <c r="H37" s="232">
        <v>355600</v>
      </c>
      <c r="I37" s="228">
        <f t="shared" si="2"/>
        <v>359350</v>
      </c>
      <c r="J37" s="233">
        <v>6859</v>
      </c>
      <c r="K37" s="233">
        <v>9032</v>
      </c>
      <c r="L37" s="236">
        <f t="shared" si="3"/>
        <v>363100</v>
      </c>
      <c r="M37" s="234">
        <v>9032</v>
      </c>
      <c r="N37" s="238">
        <v>363100</v>
      </c>
      <c r="O37" s="234">
        <v>9032</v>
      </c>
      <c r="P37" s="230">
        <v>12</v>
      </c>
      <c r="Q37" s="269">
        <f t="shared" si="1"/>
        <v>8714400</v>
      </c>
    </row>
    <row r="38" spans="1:19" s="206" customFormat="1" ht="16.5" thickBot="1" x14ac:dyDescent="0.3">
      <c r="A38" s="250"/>
      <c r="B38" s="145">
        <v>101005</v>
      </c>
      <c r="C38" s="305" t="s">
        <v>38</v>
      </c>
      <c r="D38" s="306" t="s">
        <v>5</v>
      </c>
      <c r="E38" s="307">
        <v>1</v>
      </c>
      <c r="F38" s="307"/>
      <c r="G38" s="308">
        <f t="shared" si="0"/>
        <v>1</v>
      </c>
      <c r="H38" s="309">
        <v>291250</v>
      </c>
      <c r="I38" s="310">
        <f t="shared" si="2"/>
        <v>295000</v>
      </c>
      <c r="J38" s="311">
        <v>6859</v>
      </c>
      <c r="K38" s="311">
        <v>7398</v>
      </c>
      <c r="L38" s="312">
        <f t="shared" si="3"/>
        <v>298750</v>
      </c>
      <c r="M38" s="313">
        <v>7398</v>
      </c>
      <c r="N38" s="314">
        <v>298750</v>
      </c>
      <c r="O38" s="313">
        <v>7398</v>
      </c>
      <c r="P38" s="315">
        <v>12</v>
      </c>
      <c r="Q38" s="316">
        <f t="shared" si="1"/>
        <v>3585000</v>
      </c>
    </row>
    <row r="39" spans="1:19" ht="16.5" thickBot="1" x14ac:dyDescent="0.3">
      <c r="A39" s="208"/>
      <c r="B39" s="356" t="s">
        <v>62</v>
      </c>
      <c r="C39" s="357"/>
      <c r="D39" s="358"/>
      <c r="E39" s="317">
        <f>+SUM(E11:E38)</f>
        <v>115</v>
      </c>
      <c r="F39" s="317">
        <f t="shared" ref="F39:N39" si="5">+SUM(F11:F38)</f>
        <v>22</v>
      </c>
      <c r="G39" s="317">
        <f t="shared" si="5"/>
        <v>137</v>
      </c>
      <c r="H39" s="317">
        <f t="shared" si="5"/>
        <v>16395589</v>
      </c>
      <c r="I39" s="317">
        <f t="shared" si="5"/>
        <v>16496839</v>
      </c>
      <c r="J39" s="317">
        <f t="shared" si="5"/>
        <v>278857</v>
      </c>
      <c r="K39" s="317">
        <f t="shared" si="5"/>
        <v>303719</v>
      </c>
      <c r="L39" s="317">
        <f t="shared" si="5"/>
        <v>16598089</v>
      </c>
      <c r="M39" s="317">
        <f t="shared" si="5"/>
        <v>303719</v>
      </c>
      <c r="N39" s="318">
        <f t="shared" si="5"/>
        <v>16902089</v>
      </c>
      <c r="O39" s="317">
        <f t="shared" ref="O39" si="6">+SUM(O11:O38)</f>
        <v>303719</v>
      </c>
      <c r="P39" s="317"/>
      <c r="Q39" s="319">
        <f>+SUM(Q11:Q38)</f>
        <v>770707668</v>
      </c>
      <c r="S39" s="291"/>
    </row>
    <row r="40" spans="1:19" x14ac:dyDescent="0.25">
      <c r="A40" s="207"/>
      <c r="B40" s="220"/>
      <c r="C40" s="257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17"/>
      <c r="Q40" s="217"/>
    </row>
    <row r="41" spans="1:19" hidden="1" x14ac:dyDescent="0.25">
      <c r="A41" s="208"/>
      <c r="B41" s="218"/>
      <c r="C41" s="302" t="s">
        <v>73</v>
      </c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1"/>
      <c r="Q41" s="241"/>
    </row>
    <row r="42" spans="1:19" hidden="1" x14ac:dyDescent="0.25">
      <c r="A42" s="201"/>
      <c r="B42" s="218"/>
      <c r="C42" s="178" t="s">
        <v>41</v>
      </c>
      <c r="D42" s="241"/>
      <c r="E42" s="241"/>
      <c r="F42" s="241"/>
      <c r="G42" s="241"/>
      <c r="H42" s="242"/>
      <c r="I42" s="242"/>
      <c r="J42" s="242"/>
      <c r="K42" s="241"/>
      <c r="L42" s="242"/>
      <c r="M42" s="241"/>
      <c r="N42" s="242"/>
      <c r="O42" s="241"/>
      <c r="P42" s="241"/>
      <c r="Q42" s="276">
        <v>76661952.180000007</v>
      </c>
    </row>
    <row r="43" spans="1:19" hidden="1" x14ac:dyDescent="0.25">
      <c r="A43" s="208"/>
      <c r="B43" s="220"/>
      <c r="C43" s="178" t="s">
        <v>42</v>
      </c>
      <c r="D43" s="241"/>
      <c r="E43" s="241"/>
      <c r="F43" s="241"/>
      <c r="G43" s="241"/>
      <c r="H43" s="242"/>
      <c r="I43" s="242"/>
      <c r="J43" s="242"/>
      <c r="K43" s="241"/>
      <c r="L43" s="242"/>
      <c r="M43" s="241"/>
      <c r="N43" s="242"/>
      <c r="O43" s="241"/>
      <c r="P43" s="241"/>
      <c r="Q43" s="276">
        <v>15310454.779999999</v>
      </c>
    </row>
    <row r="44" spans="1:19" hidden="1" x14ac:dyDescent="0.25">
      <c r="B44" s="217"/>
      <c r="C44" s="243" t="s">
        <v>43</v>
      </c>
      <c r="D44" s="241"/>
      <c r="E44" s="241"/>
      <c r="F44" s="241"/>
      <c r="G44" s="241"/>
      <c r="H44" s="242"/>
      <c r="I44" s="242"/>
      <c r="J44" s="242"/>
      <c r="K44" s="241"/>
      <c r="L44" s="242"/>
      <c r="M44" s="241"/>
      <c r="N44" s="242"/>
      <c r="O44" s="241"/>
      <c r="P44" s="241"/>
      <c r="Q44" s="276">
        <v>86682353.030000001</v>
      </c>
    </row>
    <row r="45" spans="1:19" hidden="1" x14ac:dyDescent="0.25">
      <c r="A45" s="208"/>
      <c r="B45" s="219"/>
      <c r="C45" s="243" t="s">
        <v>44</v>
      </c>
      <c r="D45" s="241"/>
      <c r="E45" s="241"/>
      <c r="F45" s="241"/>
      <c r="G45" s="241"/>
      <c r="H45" s="242"/>
      <c r="I45" s="242"/>
      <c r="J45" s="242"/>
      <c r="K45" s="241"/>
      <c r="L45" s="242"/>
      <c r="M45" s="241"/>
      <c r="N45" s="242"/>
      <c r="O45" s="241"/>
      <c r="P45" s="241"/>
      <c r="Q45" s="276">
        <v>1545902.27</v>
      </c>
    </row>
    <row r="46" spans="1:19" hidden="1" x14ac:dyDescent="0.25">
      <c r="A46" s="202"/>
      <c r="B46" s="220"/>
      <c r="C46" s="243" t="s">
        <v>45</v>
      </c>
      <c r="D46" s="241"/>
      <c r="E46" s="241"/>
      <c r="F46" s="241"/>
      <c r="G46" s="241"/>
      <c r="H46" s="242"/>
      <c r="I46" s="242"/>
      <c r="J46" s="242"/>
      <c r="K46" s="241"/>
      <c r="L46" s="242"/>
      <c r="M46" s="241"/>
      <c r="N46" s="242"/>
      <c r="O46" s="241"/>
      <c r="P46" s="241"/>
      <c r="Q46" s="276">
        <v>92127158.290000007</v>
      </c>
    </row>
    <row r="47" spans="1:19" hidden="1" x14ac:dyDescent="0.25">
      <c r="A47" s="201"/>
      <c r="B47" s="218"/>
      <c r="C47" s="243" t="s">
        <v>46</v>
      </c>
      <c r="D47" s="241"/>
      <c r="E47" s="241"/>
      <c r="F47" s="241"/>
      <c r="G47" s="241"/>
      <c r="H47" s="242"/>
      <c r="I47" s="242"/>
      <c r="J47" s="242"/>
      <c r="K47" s="241"/>
      <c r="L47" s="242"/>
      <c r="M47" s="241"/>
      <c r="N47" s="242"/>
      <c r="O47" s="241"/>
      <c r="P47" s="241"/>
      <c r="Q47" s="276">
        <v>25358922.030000001</v>
      </c>
    </row>
    <row r="48" spans="1:19" hidden="1" x14ac:dyDescent="0.25">
      <c r="A48" s="210"/>
      <c r="B48" s="218"/>
      <c r="C48" s="243" t="s">
        <v>47</v>
      </c>
      <c r="D48" s="241"/>
      <c r="E48" s="241"/>
      <c r="F48" s="241"/>
      <c r="G48" s="241"/>
      <c r="H48" s="242"/>
      <c r="I48" s="242"/>
      <c r="J48" s="242"/>
      <c r="K48" s="241"/>
      <c r="L48" s="242"/>
      <c r="M48" s="241"/>
      <c r="N48" s="242"/>
      <c r="O48" s="241"/>
      <c r="P48" s="244"/>
      <c r="Q48" s="276">
        <v>6403416.25</v>
      </c>
    </row>
    <row r="49" spans="1:18" hidden="1" x14ac:dyDescent="0.25">
      <c r="A49" s="210"/>
      <c r="B49" s="218"/>
      <c r="C49" s="243" t="s">
        <v>48</v>
      </c>
      <c r="D49" s="241"/>
      <c r="E49" s="241"/>
      <c r="F49" s="244"/>
      <c r="G49" s="241"/>
      <c r="H49" s="241"/>
      <c r="I49" s="241"/>
      <c r="J49" s="242"/>
      <c r="K49" s="241"/>
      <c r="L49" s="244" t="s">
        <v>106</v>
      </c>
      <c r="M49" s="244"/>
      <c r="N49" s="244"/>
      <c r="O49" s="244"/>
      <c r="P49" s="244"/>
      <c r="Q49" s="276">
        <v>3177009.45</v>
      </c>
    </row>
    <row r="50" spans="1:18" hidden="1" x14ac:dyDescent="0.25">
      <c r="A50" s="202"/>
      <c r="B50" s="219"/>
      <c r="C50" s="303" t="s">
        <v>75</v>
      </c>
      <c r="D50" s="241"/>
      <c r="E50" s="241"/>
      <c r="F50" s="244"/>
      <c r="G50" s="244"/>
      <c r="H50" s="244"/>
      <c r="I50" s="244"/>
      <c r="J50" s="242"/>
      <c r="K50" s="241"/>
      <c r="L50" s="244" t="s">
        <v>107</v>
      </c>
      <c r="M50" s="241"/>
      <c r="N50" s="242"/>
      <c r="O50" s="241"/>
      <c r="P50" s="244"/>
      <c r="Q50" s="274">
        <f>SUM(Q42:Q49)</f>
        <v>307267168.28000003</v>
      </c>
      <c r="R50" s="213"/>
    </row>
    <row r="51" spans="1:18" hidden="1" x14ac:dyDescent="0.25">
      <c r="A51" s="201"/>
      <c r="B51" s="218"/>
      <c r="C51" s="359" t="s">
        <v>72</v>
      </c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1"/>
      <c r="Q51" s="304">
        <f>+Q39+Q50</f>
        <v>1077974836.28</v>
      </c>
      <c r="R51" s="213"/>
    </row>
    <row r="52" spans="1:18" hidden="1" x14ac:dyDescent="0.25">
      <c r="A52" s="210"/>
      <c r="B52" s="201"/>
      <c r="C52" s="212"/>
      <c r="D52" s="212"/>
      <c r="E52" s="212"/>
      <c r="F52" s="214"/>
      <c r="G52" s="214"/>
      <c r="H52" s="211"/>
      <c r="I52" s="215"/>
      <c r="J52" s="216"/>
      <c r="K52" s="214"/>
      <c r="L52" s="215"/>
      <c r="N52" s="215"/>
      <c r="P52" s="213"/>
      <c r="Q52" s="213"/>
      <c r="R52" s="213"/>
    </row>
    <row r="53" spans="1:18" x14ac:dyDescent="0.25">
      <c r="H53" s="200"/>
      <c r="I53" s="200"/>
      <c r="J53" s="200"/>
      <c r="L53" s="200"/>
      <c r="N53" s="200"/>
      <c r="R53" s="213"/>
    </row>
    <row r="57" spans="1:18" x14ac:dyDescent="0.25">
      <c r="B57" s="200" t="s">
        <v>113</v>
      </c>
    </row>
    <row r="58" spans="1:18" x14ac:dyDescent="0.25">
      <c r="B58" s="200" t="s">
        <v>114</v>
      </c>
    </row>
    <row r="59" spans="1:18" x14ac:dyDescent="0.25">
      <c r="B59" s="200" t="s">
        <v>76</v>
      </c>
    </row>
  </sheetData>
  <mergeCells count="10">
    <mergeCell ref="B7:Q7"/>
    <mergeCell ref="B8:Q8"/>
    <mergeCell ref="B39:D39"/>
    <mergeCell ref="C51:P51"/>
    <mergeCell ref="B1:Q1"/>
    <mergeCell ref="B2:Q2"/>
    <mergeCell ref="B3:Q3"/>
    <mergeCell ref="B4:Q4"/>
    <mergeCell ref="B5:Q5"/>
    <mergeCell ref="B6:Q6"/>
  </mergeCells>
  <pageMargins left="0.70866141732283472" right="0.70866141732283472" top="0.35433070866141736" bottom="0.35433070866141736" header="0.31496062992125984" footer="0.31496062992125984"/>
  <pageSetup paperSize="9" scale="85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abSelected="1" zoomScale="80" zoomScaleNormal="80" workbookViewId="0">
      <selection activeCell="S19" sqref="S19"/>
    </sheetView>
  </sheetViews>
  <sheetFormatPr baseColWidth="10" defaultRowHeight="15.75" x14ac:dyDescent="0.25"/>
  <cols>
    <col min="1" max="1" width="1.7109375" style="200" customWidth="1"/>
    <col min="2" max="2" width="12.7109375" style="200" hidden="1" customWidth="1"/>
    <col min="3" max="3" width="36.28515625" style="200" bestFit="1" customWidth="1"/>
    <col min="4" max="4" width="10.28515625" style="200" hidden="1" customWidth="1"/>
    <col min="5" max="6" width="16.42578125" style="200" customWidth="1"/>
    <col min="7" max="7" width="12.28515625" style="200" customWidth="1"/>
    <col min="8" max="8" width="12.140625" style="200" customWidth="1"/>
    <col min="9" max="10" width="17.7109375" style="209" hidden="1" customWidth="1"/>
    <col min="11" max="11" width="12.28515625" style="209" hidden="1" customWidth="1"/>
    <col min="12" max="12" width="17.28515625" style="200" hidden="1" customWidth="1"/>
    <col min="13" max="13" width="32" style="209" hidden="1" customWidth="1"/>
    <col min="14" max="14" width="15.140625" style="200" hidden="1" customWidth="1"/>
    <col min="15" max="15" width="19.140625" style="209" bestFit="1" customWidth="1"/>
    <col min="16" max="16" width="19.140625" style="209" customWidth="1"/>
    <col min="17" max="17" width="15.42578125" style="200" customWidth="1"/>
    <col min="18" max="18" width="11.42578125" style="200"/>
    <col min="19" max="19" width="16.7109375" style="200" bestFit="1" customWidth="1"/>
    <col min="20" max="16384" width="11.42578125" style="200"/>
  </cols>
  <sheetData>
    <row r="1" spans="1:27" x14ac:dyDescent="0.25">
      <c r="A1" s="199"/>
      <c r="B1" s="338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62"/>
      <c r="S1" s="362"/>
      <c r="T1" s="362"/>
      <c r="U1" s="362"/>
      <c r="V1" s="362"/>
      <c r="W1" s="362"/>
      <c r="X1" s="362"/>
      <c r="Y1" s="362"/>
      <c r="Z1" s="362"/>
      <c r="AA1" s="362"/>
    </row>
    <row r="2" spans="1:27" x14ac:dyDescent="0.25">
      <c r="B2" s="370" t="s">
        <v>1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62"/>
      <c r="S2" s="362"/>
      <c r="T2" s="362"/>
      <c r="U2" s="362"/>
      <c r="V2" s="362"/>
      <c r="W2" s="362"/>
      <c r="X2" s="362"/>
      <c r="Y2" s="362"/>
      <c r="Z2" s="362"/>
      <c r="AA2" s="362"/>
    </row>
    <row r="3" spans="1:27" x14ac:dyDescent="0.25">
      <c r="A3" s="201"/>
      <c r="B3" s="370" t="s">
        <v>111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62"/>
      <c r="S3" s="362"/>
      <c r="T3" s="362"/>
      <c r="U3" s="362"/>
      <c r="V3" s="362"/>
      <c r="W3" s="362"/>
      <c r="X3" s="362"/>
      <c r="Y3" s="362"/>
      <c r="Z3" s="362"/>
      <c r="AA3" s="362"/>
    </row>
    <row r="4" spans="1:27" x14ac:dyDescent="0.25">
      <c r="A4" s="202"/>
      <c r="B4" s="370" t="s">
        <v>117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62"/>
      <c r="S4" s="362"/>
      <c r="T4" s="362"/>
      <c r="U4" s="362"/>
      <c r="V4" s="362"/>
      <c r="W4" s="362"/>
      <c r="X4" s="362"/>
      <c r="Y4" s="362"/>
      <c r="Z4" s="362"/>
      <c r="AA4" s="362"/>
    </row>
    <row r="5" spans="1:27" x14ac:dyDescent="0.25">
      <c r="A5" s="203"/>
      <c r="B5" s="370" t="s">
        <v>110</v>
      </c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62"/>
      <c r="S5" s="362"/>
      <c r="T5" s="362"/>
      <c r="U5" s="362"/>
      <c r="V5" s="362"/>
      <c r="W5" s="362"/>
      <c r="X5" s="362"/>
      <c r="Y5" s="362"/>
      <c r="Z5" s="362"/>
      <c r="AA5" s="362"/>
    </row>
    <row r="6" spans="1:27" s="204" customFormat="1" x14ac:dyDescent="0.25">
      <c r="A6" s="201"/>
      <c r="B6" s="372">
        <v>45107</v>
      </c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63"/>
      <c r="S6" s="363"/>
      <c r="T6" s="363"/>
      <c r="U6" s="363"/>
      <c r="V6" s="363"/>
      <c r="W6" s="363"/>
      <c r="X6" s="363"/>
      <c r="Y6" s="363"/>
      <c r="Z6" s="363"/>
      <c r="AA6" s="363"/>
    </row>
    <row r="7" spans="1:27" s="204" customFormat="1" x14ac:dyDescent="0.25">
      <c r="A7" s="205"/>
      <c r="B7" s="344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63"/>
      <c r="S7" s="363"/>
      <c r="T7" s="363"/>
      <c r="U7" s="363"/>
      <c r="V7" s="363"/>
      <c r="W7" s="363"/>
      <c r="X7" s="363"/>
      <c r="Y7" s="363"/>
      <c r="Z7" s="363"/>
      <c r="AA7" s="363"/>
    </row>
    <row r="8" spans="1:27" s="204" customFormat="1" x14ac:dyDescent="0.25">
      <c r="A8" s="201"/>
      <c r="B8" s="344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63"/>
      <c r="S8" s="363"/>
      <c r="T8" s="363"/>
      <c r="U8" s="363"/>
      <c r="V8" s="363"/>
      <c r="W8" s="363"/>
      <c r="X8" s="363"/>
      <c r="Y8" s="363"/>
      <c r="Z8" s="363"/>
      <c r="AA8" s="363"/>
    </row>
    <row r="9" spans="1:27" s="204" customFormat="1" ht="16.5" thickBot="1" x14ac:dyDescent="0.3">
      <c r="A9" s="202"/>
      <c r="B9" s="220"/>
      <c r="C9" s="246"/>
      <c r="D9" s="246"/>
      <c r="E9" s="247"/>
      <c r="F9" s="246"/>
      <c r="G9" s="246"/>
      <c r="H9" s="247"/>
      <c r="I9" s="247"/>
      <c r="J9" s="223">
        <v>3750</v>
      </c>
      <c r="K9" s="222"/>
      <c r="L9" s="221"/>
      <c r="M9" s="223">
        <v>3750</v>
      </c>
      <c r="N9" s="220"/>
      <c r="O9" s="248">
        <v>3750</v>
      </c>
      <c r="P9" s="320"/>
      <c r="Q9" s="220"/>
      <c r="R9" s="363"/>
      <c r="S9" s="363"/>
      <c r="T9" s="363"/>
      <c r="U9" s="363"/>
      <c r="V9" s="363"/>
      <c r="W9" s="363"/>
      <c r="X9" s="363"/>
      <c r="Y9" s="363"/>
      <c r="Z9" s="363"/>
      <c r="AA9" s="363"/>
    </row>
    <row r="10" spans="1:27" ht="75" x14ac:dyDescent="0.25">
      <c r="B10" s="374" t="s">
        <v>108</v>
      </c>
      <c r="C10" s="375" t="s">
        <v>78</v>
      </c>
      <c r="D10" s="375" t="s">
        <v>109</v>
      </c>
      <c r="E10" s="376" t="s">
        <v>79</v>
      </c>
      <c r="F10" s="376" t="s">
        <v>118</v>
      </c>
      <c r="G10" s="376" t="s">
        <v>80</v>
      </c>
      <c r="H10" s="376" t="s">
        <v>50</v>
      </c>
      <c r="I10" s="376" t="s">
        <v>81</v>
      </c>
      <c r="J10" s="376" t="s">
        <v>82</v>
      </c>
      <c r="K10" s="376" t="s">
        <v>83</v>
      </c>
      <c r="L10" s="376" t="s">
        <v>84</v>
      </c>
      <c r="M10" s="376" t="s">
        <v>85</v>
      </c>
      <c r="N10" s="376" t="s">
        <v>86</v>
      </c>
      <c r="O10" s="376" t="s">
        <v>116</v>
      </c>
      <c r="P10" s="376" t="s">
        <v>119</v>
      </c>
      <c r="Q10" s="376" t="s">
        <v>88</v>
      </c>
      <c r="R10" s="362"/>
      <c r="S10" s="362"/>
      <c r="T10" s="362"/>
      <c r="U10" s="362"/>
      <c r="V10" s="362"/>
      <c r="W10" s="362"/>
      <c r="X10" s="362"/>
      <c r="Y10" s="362"/>
      <c r="Z10" s="362"/>
      <c r="AA10" s="362"/>
    </row>
    <row r="11" spans="1:27" s="322" customFormat="1" x14ac:dyDescent="0.25">
      <c r="A11" s="321"/>
      <c r="B11" s="377"/>
      <c r="C11" s="378" t="s">
        <v>58</v>
      </c>
      <c r="D11" s="378" t="s">
        <v>5</v>
      </c>
      <c r="E11" s="379">
        <v>1</v>
      </c>
      <c r="F11" s="379"/>
      <c r="G11" s="379"/>
      <c r="H11" s="379">
        <f>+E11+G11</f>
        <v>1</v>
      </c>
      <c r="I11" s="380">
        <v>453600</v>
      </c>
      <c r="J11" s="380">
        <f>I11+$J$9</f>
        <v>457350</v>
      </c>
      <c r="K11" s="381">
        <v>8727</v>
      </c>
      <c r="L11" s="381">
        <v>11521</v>
      </c>
      <c r="M11" s="380">
        <f>J11+3750</f>
        <v>461100</v>
      </c>
      <c r="N11" s="381">
        <v>11521</v>
      </c>
      <c r="O11" s="380">
        <v>461100</v>
      </c>
      <c r="P11" s="380"/>
      <c r="Q11" s="381">
        <v>11521</v>
      </c>
      <c r="R11" s="364"/>
      <c r="S11" s="365"/>
      <c r="T11" s="364"/>
      <c r="U11" s="364"/>
      <c r="V11" s="364"/>
      <c r="W11" s="364"/>
      <c r="X11" s="364"/>
      <c r="Y11" s="364"/>
      <c r="Z11" s="364"/>
      <c r="AA11" s="364"/>
    </row>
    <row r="12" spans="1:27" s="322" customFormat="1" x14ac:dyDescent="0.25">
      <c r="A12" s="321"/>
      <c r="B12" s="377"/>
      <c r="C12" s="378" t="s">
        <v>6</v>
      </c>
      <c r="D12" s="378" t="s">
        <v>5</v>
      </c>
      <c r="E12" s="379">
        <v>1</v>
      </c>
      <c r="F12" s="379"/>
      <c r="G12" s="379"/>
      <c r="H12" s="379">
        <f t="shared" ref="H12:H37" si="0">+E12+G12</f>
        <v>1</v>
      </c>
      <c r="I12" s="380">
        <v>1131050</v>
      </c>
      <c r="J12" s="380">
        <f>I12+$J$9</f>
        <v>1134800</v>
      </c>
      <c r="K12" s="381">
        <v>21870</v>
      </c>
      <c r="L12" s="381">
        <v>21942</v>
      </c>
      <c r="M12" s="380">
        <f>J12+3750</f>
        <v>1138550</v>
      </c>
      <c r="N12" s="381">
        <v>21942</v>
      </c>
      <c r="O12" s="380">
        <v>1138550</v>
      </c>
      <c r="P12" s="380"/>
      <c r="Q12" s="381">
        <v>21942</v>
      </c>
      <c r="R12" s="364"/>
      <c r="S12" s="365"/>
      <c r="T12" s="364"/>
      <c r="U12" s="364"/>
      <c r="V12" s="364"/>
      <c r="W12" s="364"/>
      <c r="X12" s="364"/>
      <c r="Y12" s="364"/>
      <c r="Z12" s="364"/>
      <c r="AA12" s="364"/>
    </row>
    <row r="13" spans="1:27" s="322" customFormat="1" x14ac:dyDescent="0.25">
      <c r="B13" s="377"/>
      <c r="C13" s="378" t="s">
        <v>7</v>
      </c>
      <c r="D13" s="378" t="s">
        <v>5</v>
      </c>
      <c r="E13" s="379">
        <v>1</v>
      </c>
      <c r="F13" s="379"/>
      <c r="G13" s="379"/>
      <c r="H13" s="379">
        <f t="shared" si="0"/>
        <v>1</v>
      </c>
      <c r="I13" s="380">
        <v>2437339</v>
      </c>
      <c r="J13" s="380">
        <v>2437339</v>
      </c>
      <c r="K13" s="382"/>
      <c r="L13" s="382"/>
      <c r="M13" s="380">
        <v>2437339</v>
      </c>
      <c r="N13" s="383"/>
      <c r="O13" s="380">
        <v>2437339</v>
      </c>
      <c r="P13" s="380"/>
      <c r="Q13" s="384"/>
      <c r="R13" s="364"/>
      <c r="S13" s="365"/>
      <c r="T13" s="364"/>
      <c r="U13" s="364"/>
      <c r="V13" s="364"/>
      <c r="W13" s="364"/>
      <c r="X13" s="364"/>
      <c r="Y13" s="364"/>
      <c r="Z13" s="364"/>
      <c r="AA13" s="364"/>
    </row>
    <row r="14" spans="1:27" s="322" customFormat="1" x14ac:dyDescent="0.25">
      <c r="A14" s="321"/>
      <c r="B14" s="385">
        <v>404045</v>
      </c>
      <c r="C14" s="378" t="s">
        <v>89</v>
      </c>
      <c r="D14" s="378" t="s">
        <v>5</v>
      </c>
      <c r="E14" s="379">
        <v>7</v>
      </c>
      <c r="F14" s="379"/>
      <c r="G14" s="379">
        <v>2</v>
      </c>
      <c r="H14" s="379">
        <f t="shared" si="0"/>
        <v>9</v>
      </c>
      <c r="I14" s="380">
        <v>827950</v>
      </c>
      <c r="J14" s="380">
        <f t="shared" ref="J14:J37" si="1">I14+$J$9</f>
        <v>831700</v>
      </c>
      <c r="K14" s="381">
        <v>15989</v>
      </c>
      <c r="L14" s="381">
        <v>16062</v>
      </c>
      <c r="M14" s="380">
        <f>+J14+3750</f>
        <v>835450</v>
      </c>
      <c r="N14" s="381">
        <v>16062</v>
      </c>
      <c r="O14" s="380">
        <v>835450</v>
      </c>
      <c r="P14" s="380"/>
      <c r="Q14" s="381">
        <v>16062</v>
      </c>
      <c r="R14" s="364"/>
      <c r="S14" s="365"/>
      <c r="T14" s="364"/>
      <c r="U14" s="364"/>
      <c r="V14" s="364"/>
      <c r="W14" s="364"/>
      <c r="X14" s="364"/>
      <c r="Y14" s="364"/>
      <c r="Z14" s="364"/>
      <c r="AA14" s="364"/>
    </row>
    <row r="15" spans="1:27" s="322" customFormat="1" x14ac:dyDescent="0.25">
      <c r="A15" s="321"/>
      <c r="B15" s="386">
        <v>405046</v>
      </c>
      <c r="C15" s="378" t="s">
        <v>90</v>
      </c>
      <c r="D15" s="378" t="s">
        <v>5</v>
      </c>
      <c r="E15" s="379">
        <v>4</v>
      </c>
      <c r="F15" s="379"/>
      <c r="G15" s="379">
        <v>1</v>
      </c>
      <c r="H15" s="379">
        <f t="shared" si="0"/>
        <v>5</v>
      </c>
      <c r="I15" s="380">
        <v>880400</v>
      </c>
      <c r="J15" s="380">
        <f t="shared" si="1"/>
        <v>884150</v>
      </c>
      <c r="K15" s="381">
        <v>17007</v>
      </c>
      <c r="L15" s="381">
        <v>17080</v>
      </c>
      <c r="M15" s="380">
        <f t="shared" ref="M15:M37" si="2">+J15+3750</f>
        <v>887900</v>
      </c>
      <c r="N15" s="381">
        <v>17080</v>
      </c>
      <c r="O15" s="380">
        <v>887900</v>
      </c>
      <c r="P15" s="380"/>
      <c r="Q15" s="381">
        <v>17080</v>
      </c>
      <c r="R15" s="364"/>
      <c r="S15" s="365"/>
      <c r="T15" s="364"/>
      <c r="U15" s="364"/>
      <c r="V15" s="364"/>
      <c r="W15" s="364"/>
      <c r="X15" s="364"/>
      <c r="Y15" s="364"/>
      <c r="Z15" s="364"/>
      <c r="AA15" s="364"/>
    </row>
    <row r="16" spans="1:27" s="322" customFormat="1" x14ac:dyDescent="0.25">
      <c r="A16" s="321"/>
      <c r="B16" s="386">
        <v>405047</v>
      </c>
      <c r="C16" s="378" t="s">
        <v>91</v>
      </c>
      <c r="D16" s="378" t="s">
        <v>5</v>
      </c>
      <c r="E16" s="379">
        <v>3</v>
      </c>
      <c r="F16" s="379"/>
      <c r="G16" s="379"/>
      <c r="H16" s="379">
        <f t="shared" si="0"/>
        <v>3</v>
      </c>
      <c r="I16" s="380">
        <v>961450</v>
      </c>
      <c r="J16" s="380">
        <f t="shared" si="1"/>
        <v>965200</v>
      </c>
      <c r="K16" s="381">
        <v>18579</v>
      </c>
      <c r="L16" s="381">
        <v>18652</v>
      </c>
      <c r="M16" s="380">
        <f t="shared" si="2"/>
        <v>968950</v>
      </c>
      <c r="N16" s="381">
        <v>18652</v>
      </c>
      <c r="O16" s="380">
        <v>968950</v>
      </c>
      <c r="P16" s="380"/>
      <c r="Q16" s="381">
        <v>18652</v>
      </c>
      <c r="R16" s="364"/>
      <c r="S16" s="365"/>
      <c r="T16" s="364"/>
      <c r="U16" s="364"/>
      <c r="V16" s="364"/>
      <c r="W16" s="364"/>
      <c r="X16" s="364"/>
      <c r="Y16" s="364"/>
      <c r="Z16" s="364"/>
      <c r="AA16" s="364"/>
    </row>
    <row r="17" spans="1:27" s="322" customFormat="1" x14ac:dyDescent="0.25">
      <c r="A17" s="321"/>
      <c r="B17" s="386">
        <v>401041</v>
      </c>
      <c r="C17" s="378" t="s">
        <v>92</v>
      </c>
      <c r="D17" s="378" t="s">
        <v>5</v>
      </c>
      <c r="E17" s="379">
        <v>9</v>
      </c>
      <c r="F17" s="379">
        <v>1</v>
      </c>
      <c r="G17" s="379">
        <v>0</v>
      </c>
      <c r="H17" s="379">
        <f>+E17+F17+G17</f>
        <v>10</v>
      </c>
      <c r="I17" s="380">
        <v>518550</v>
      </c>
      <c r="J17" s="380">
        <f t="shared" si="1"/>
        <v>522300</v>
      </c>
      <c r="K17" s="381">
        <v>9987</v>
      </c>
      <c r="L17" s="381">
        <v>10060</v>
      </c>
      <c r="M17" s="380">
        <f t="shared" si="2"/>
        <v>526050</v>
      </c>
      <c r="N17" s="381">
        <v>10060</v>
      </c>
      <c r="O17" s="380">
        <v>526050</v>
      </c>
      <c r="P17" s="380">
        <v>578655</v>
      </c>
      <c r="Q17" s="381">
        <v>10060</v>
      </c>
      <c r="R17" s="364"/>
      <c r="S17" s="364"/>
      <c r="T17" s="364"/>
      <c r="U17" s="364"/>
      <c r="V17" s="364"/>
      <c r="W17" s="364"/>
      <c r="X17" s="364"/>
      <c r="Y17" s="364"/>
      <c r="Z17" s="364"/>
      <c r="AA17" s="364"/>
    </row>
    <row r="18" spans="1:27" s="322" customFormat="1" x14ac:dyDescent="0.25">
      <c r="A18" s="321"/>
      <c r="B18" s="386">
        <v>403042</v>
      </c>
      <c r="C18" s="378" t="s">
        <v>93</v>
      </c>
      <c r="D18" s="378" t="s">
        <v>5</v>
      </c>
      <c r="E18" s="379">
        <v>12</v>
      </c>
      <c r="F18" s="379"/>
      <c r="G18" s="379">
        <v>3</v>
      </c>
      <c r="H18" s="379">
        <f t="shared" si="0"/>
        <v>15</v>
      </c>
      <c r="I18" s="380">
        <v>610150</v>
      </c>
      <c r="J18" s="380">
        <f t="shared" si="1"/>
        <v>613900</v>
      </c>
      <c r="K18" s="381">
        <v>11764</v>
      </c>
      <c r="L18" s="381">
        <v>11837</v>
      </c>
      <c r="M18" s="380">
        <f t="shared" si="2"/>
        <v>617650</v>
      </c>
      <c r="N18" s="381">
        <v>11837</v>
      </c>
      <c r="O18" s="380">
        <v>617650</v>
      </c>
      <c r="P18" s="380"/>
      <c r="Q18" s="381">
        <v>11837</v>
      </c>
      <c r="R18" s="364"/>
      <c r="S18" s="364"/>
      <c r="T18" s="364"/>
      <c r="U18" s="364"/>
      <c r="V18" s="364"/>
      <c r="W18" s="364"/>
      <c r="X18" s="364"/>
      <c r="Y18" s="364"/>
      <c r="Z18" s="364"/>
      <c r="AA18" s="364"/>
    </row>
    <row r="19" spans="1:27" s="322" customFormat="1" x14ac:dyDescent="0.25">
      <c r="A19" s="323"/>
      <c r="B19" s="386">
        <v>404043</v>
      </c>
      <c r="C19" s="378" t="s">
        <v>11</v>
      </c>
      <c r="D19" s="378" t="s">
        <v>5</v>
      </c>
      <c r="E19" s="379">
        <v>4</v>
      </c>
      <c r="F19" s="379"/>
      <c r="G19" s="379">
        <v>0</v>
      </c>
      <c r="H19" s="379">
        <f t="shared" si="0"/>
        <v>4</v>
      </c>
      <c r="I19" s="380">
        <v>692000</v>
      </c>
      <c r="J19" s="380">
        <f t="shared" si="1"/>
        <v>695750</v>
      </c>
      <c r="K19" s="381">
        <v>13352</v>
      </c>
      <c r="L19" s="381">
        <v>13425</v>
      </c>
      <c r="M19" s="380">
        <f t="shared" si="2"/>
        <v>699500</v>
      </c>
      <c r="N19" s="381">
        <v>13425</v>
      </c>
      <c r="O19" s="380">
        <v>699500</v>
      </c>
      <c r="P19" s="380"/>
      <c r="Q19" s="381">
        <v>13425</v>
      </c>
      <c r="R19" s="364"/>
      <c r="S19" s="364"/>
      <c r="T19" s="364"/>
      <c r="U19" s="364"/>
      <c r="V19" s="364"/>
      <c r="W19" s="364"/>
      <c r="X19" s="364"/>
      <c r="Y19" s="364"/>
      <c r="Z19" s="364"/>
      <c r="AA19" s="364"/>
    </row>
    <row r="20" spans="1:27" s="322" customFormat="1" x14ac:dyDescent="0.25">
      <c r="B20" s="386">
        <v>404044</v>
      </c>
      <c r="C20" s="378" t="s">
        <v>12</v>
      </c>
      <c r="D20" s="378" t="s">
        <v>5</v>
      </c>
      <c r="E20" s="379">
        <v>16</v>
      </c>
      <c r="F20" s="379"/>
      <c r="G20" s="379">
        <v>4</v>
      </c>
      <c r="H20" s="379">
        <f t="shared" si="0"/>
        <v>20</v>
      </c>
      <c r="I20" s="380">
        <v>752450</v>
      </c>
      <c r="J20" s="380">
        <f t="shared" si="1"/>
        <v>756200</v>
      </c>
      <c r="K20" s="381">
        <v>14525</v>
      </c>
      <c r="L20" s="381">
        <v>14598</v>
      </c>
      <c r="M20" s="380">
        <f t="shared" si="2"/>
        <v>759950</v>
      </c>
      <c r="N20" s="381">
        <v>14598</v>
      </c>
      <c r="O20" s="380">
        <v>759950</v>
      </c>
      <c r="P20" s="380"/>
      <c r="Q20" s="381">
        <v>14598</v>
      </c>
      <c r="R20" s="364"/>
      <c r="S20" s="364"/>
      <c r="T20" s="364"/>
      <c r="U20" s="364"/>
      <c r="V20" s="364"/>
      <c r="W20" s="364"/>
      <c r="X20" s="364"/>
      <c r="Y20" s="364"/>
      <c r="Z20" s="364"/>
      <c r="AA20" s="364"/>
    </row>
    <row r="21" spans="1:27" s="322" customFormat="1" x14ac:dyDescent="0.25">
      <c r="A21" s="321"/>
      <c r="B21" s="386">
        <v>402039</v>
      </c>
      <c r="C21" s="378" t="s">
        <v>94</v>
      </c>
      <c r="D21" s="378" t="s">
        <v>5</v>
      </c>
      <c r="E21" s="379">
        <v>1</v>
      </c>
      <c r="F21" s="379"/>
      <c r="G21" s="379"/>
      <c r="H21" s="379">
        <f t="shared" si="0"/>
        <v>1</v>
      </c>
      <c r="I21" s="380">
        <v>576400</v>
      </c>
      <c r="J21" s="380">
        <f t="shared" si="1"/>
        <v>580150</v>
      </c>
      <c r="K21" s="381">
        <v>11109</v>
      </c>
      <c r="L21" s="381">
        <v>11182</v>
      </c>
      <c r="M21" s="380">
        <f t="shared" si="2"/>
        <v>583900</v>
      </c>
      <c r="N21" s="381">
        <v>11182</v>
      </c>
      <c r="O21" s="380">
        <v>887900</v>
      </c>
      <c r="P21" s="380"/>
      <c r="Q21" s="381">
        <v>11182</v>
      </c>
      <c r="R21" s="364"/>
      <c r="S21" s="364"/>
      <c r="T21" s="364"/>
      <c r="U21" s="364"/>
      <c r="V21" s="364"/>
      <c r="W21" s="364"/>
      <c r="X21" s="364"/>
      <c r="Y21" s="364"/>
      <c r="Z21" s="364"/>
      <c r="AA21" s="364"/>
    </row>
    <row r="22" spans="1:27" s="322" customFormat="1" x14ac:dyDescent="0.25">
      <c r="A22" s="321"/>
      <c r="B22" s="387">
        <v>404064</v>
      </c>
      <c r="C22" s="378" t="s">
        <v>96</v>
      </c>
      <c r="D22" s="378" t="s">
        <v>5</v>
      </c>
      <c r="E22" s="379">
        <v>1</v>
      </c>
      <c r="F22" s="379"/>
      <c r="G22" s="379"/>
      <c r="H22" s="379">
        <f t="shared" si="0"/>
        <v>1</v>
      </c>
      <c r="I22" s="380">
        <v>692000</v>
      </c>
      <c r="J22" s="380">
        <f t="shared" si="1"/>
        <v>695750</v>
      </c>
      <c r="K22" s="381">
        <v>13352</v>
      </c>
      <c r="L22" s="381">
        <v>13425</v>
      </c>
      <c r="M22" s="380">
        <f t="shared" si="2"/>
        <v>699500</v>
      </c>
      <c r="N22" s="381">
        <v>13425</v>
      </c>
      <c r="O22" s="380">
        <v>699500</v>
      </c>
      <c r="P22" s="380"/>
      <c r="Q22" s="381">
        <v>13425</v>
      </c>
      <c r="R22" s="364"/>
      <c r="S22" s="364"/>
      <c r="T22" s="364"/>
      <c r="U22" s="364"/>
      <c r="V22" s="364"/>
      <c r="W22" s="364"/>
      <c r="X22" s="364"/>
      <c r="Y22" s="364"/>
      <c r="Z22" s="364"/>
      <c r="AA22" s="364"/>
    </row>
    <row r="23" spans="1:27" s="322" customFormat="1" x14ac:dyDescent="0.25">
      <c r="A23" s="321"/>
      <c r="B23" s="386">
        <v>405067</v>
      </c>
      <c r="C23" s="378" t="s">
        <v>97</v>
      </c>
      <c r="D23" s="378" t="s">
        <v>5</v>
      </c>
      <c r="E23" s="379">
        <v>1</v>
      </c>
      <c r="F23" s="379"/>
      <c r="G23" s="379"/>
      <c r="H23" s="379">
        <f t="shared" si="0"/>
        <v>1</v>
      </c>
      <c r="I23" s="380">
        <v>827950</v>
      </c>
      <c r="J23" s="380">
        <f t="shared" si="1"/>
        <v>831700</v>
      </c>
      <c r="K23" s="381">
        <v>15989</v>
      </c>
      <c r="L23" s="381">
        <v>16062</v>
      </c>
      <c r="M23" s="380">
        <f t="shared" si="2"/>
        <v>835450</v>
      </c>
      <c r="N23" s="381">
        <v>16062</v>
      </c>
      <c r="O23" s="380">
        <v>835450</v>
      </c>
      <c r="P23" s="380"/>
      <c r="Q23" s="381">
        <v>16062</v>
      </c>
      <c r="R23" s="364"/>
      <c r="S23" s="364"/>
      <c r="T23" s="364"/>
      <c r="U23" s="364"/>
      <c r="V23" s="364"/>
      <c r="W23" s="364"/>
      <c r="X23" s="364"/>
      <c r="Y23" s="364"/>
      <c r="Z23" s="364"/>
      <c r="AA23" s="364"/>
    </row>
    <row r="24" spans="1:27" s="322" customFormat="1" x14ac:dyDescent="0.25">
      <c r="A24" s="323"/>
      <c r="B24" s="386">
        <v>301017</v>
      </c>
      <c r="C24" s="378" t="s">
        <v>20</v>
      </c>
      <c r="D24" s="378" t="s">
        <v>5</v>
      </c>
      <c r="E24" s="379">
        <v>13</v>
      </c>
      <c r="F24" s="379">
        <v>4</v>
      </c>
      <c r="G24" s="379">
        <v>2</v>
      </c>
      <c r="H24" s="379">
        <f>+E24+F24+G24</f>
        <v>19</v>
      </c>
      <c r="I24" s="380">
        <v>296800</v>
      </c>
      <c r="J24" s="380">
        <f t="shared" si="1"/>
        <v>300550</v>
      </c>
      <c r="K24" s="381">
        <v>6859</v>
      </c>
      <c r="L24" s="381">
        <v>7539</v>
      </c>
      <c r="M24" s="380">
        <f t="shared" si="2"/>
        <v>304300</v>
      </c>
      <c r="N24" s="381">
        <v>7539</v>
      </c>
      <c r="O24" s="380">
        <v>304300</v>
      </c>
      <c r="P24" s="380">
        <v>339981</v>
      </c>
      <c r="Q24" s="381">
        <v>7539</v>
      </c>
      <c r="R24" s="364"/>
      <c r="S24" s="364"/>
      <c r="T24" s="364"/>
      <c r="U24" s="364"/>
      <c r="V24" s="364"/>
      <c r="W24" s="364"/>
      <c r="X24" s="364"/>
      <c r="Y24" s="364"/>
      <c r="Z24" s="364"/>
      <c r="AA24" s="364"/>
    </row>
    <row r="25" spans="1:27" s="322" customFormat="1" x14ac:dyDescent="0.25">
      <c r="A25" s="323"/>
      <c r="B25" s="386">
        <v>302014</v>
      </c>
      <c r="C25" s="378" t="s">
        <v>21</v>
      </c>
      <c r="D25" s="378" t="s">
        <v>5</v>
      </c>
      <c r="E25" s="379">
        <v>11</v>
      </c>
      <c r="F25" s="379">
        <v>1</v>
      </c>
      <c r="G25" s="379">
        <v>1</v>
      </c>
      <c r="H25" s="379">
        <f>+G25+F25+E25</f>
        <v>13</v>
      </c>
      <c r="I25" s="380">
        <v>335550</v>
      </c>
      <c r="J25" s="380">
        <f t="shared" si="1"/>
        <v>339300</v>
      </c>
      <c r="K25" s="381">
        <v>6859</v>
      </c>
      <c r="L25" s="381">
        <v>8523</v>
      </c>
      <c r="M25" s="380">
        <f t="shared" si="2"/>
        <v>343050</v>
      </c>
      <c r="N25" s="381">
        <v>8523</v>
      </c>
      <c r="O25" s="380">
        <v>343050</v>
      </c>
      <c r="P25" s="380">
        <v>383274</v>
      </c>
      <c r="Q25" s="381">
        <v>8523</v>
      </c>
      <c r="R25" s="364"/>
      <c r="S25" s="364"/>
      <c r="T25" s="364"/>
      <c r="U25" s="364"/>
      <c r="V25" s="364"/>
      <c r="W25" s="364"/>
      <c r="X25" s="364"/>
      <c r="Y25" s="364"/>
      <c r="Z25" s="364"/>
      <c r="AA25" s="364"/>
    </row>
    <row r="26" spans="1:27" s="322" customFormat="1" x14ac:dyDescent="0.25">
      <c r="A26" s="323"/>
      <c r="B26" s="386">
        <v>304016</v>
      </c>
      <c r="C26" s="378" t="s">
        <v>23</v>
      </c>
      <c r="D26" s="378" t="s">
        <v>5</v>
      </c>
      <c r="E26" s="379">
        <v>11</v>
      </c>
      <c r="F26" s="379">
        <v>1</v>
      </c>
      <c r="G26" s="379">
        <v>0</v>
      </c>
      <c r="H26" s="379">
        <f>+G26+F26+E26</f>
        <v>12</v>
      </c>
      <c r="I26" s="380">
        <v>427500</v>
      </c>
      <c r="J26" s="380">
        <f t="shared" si="1"/>
        <v>431250</v>
      </c>
      <c r="K26" s="381">
        <v>8221</v>
      </c>
      <c r="L26" s="381">
        <v>10859</v>
      </c>
      <c r="M26" s="380">
        <f t="shared" si="2"/>
        <v>435000</v>
      </c>
      <c r="N26" s="381">
        <v>10859</v>
      </c>
      <c r="O26" s="380">
        <v>435000</v>
      </c>
      <c r="P26" s="380">
        <v>510151</v>
      </c>
      <c r="Q26" s="381">
        <v>10859</v>
      </c>
      <c r="R26" s="364"/>
      <c r="S26" s="364"/>
      <c r="T26" s="364"/>
      <c r="U26" s="364"/>
      <c r="V26" s="364"/>
      <c r="W26" s="364"/>
      <c r="X26" s="364"/>
      <c r="Y26" s="364"/>
      <c r="Z26" s="364"/>
      <c r="AA26" s="364"/>
    </row>
    <row r="27" spans="1:27" s="322" customFormat="1" x14ac:dyDescent="0.25">
      <c r="A27" s="323"/>
      <c r="B27" s="386">
        <v>301051</v>
      </c>
      <c r="C27" s="378" t="s">
        <v>98</v>
      </c>
      <c r="D27" s="378" t="s">
        <v>5</v>
      </c>
      <c r="E27" s="379">
        <v>1</v>
      </c>
      <c r="F27" s="379"/>
      <c r="G27" s="379">
        <v>1</v>
      </c>
      <c r="H27" s="379">
        <f t="shared" si="0"/>
        <v>2</v>
      </c>
      <c r="I27" s="380">
        <v>322500</v>
      </c>
      <c r="J27" s="380">
        <f t="shared" si="1"/>
        <v>326250</v>
      </c>
      <c r="K27" s="381">
        <v>6859</v>
      </c>
      <c r="L27" s="381">
        <v>8192</v>
      </c>
      <c r="M27" s="380">
        <f t="shared" si="2"/>
        <v>330000</v>
      </c>
      <c r="N27" s="381">
        <v>8192</v>
      </c>
      <c r="O27" s="380">
        <v>330000</v>
      </c>
      <c r="P27" s="380"/>
      <c r="Q27" s="381">
        <v>8192</v>
      </c>
      <c r="R27" s="364"/>
      <c r="S27" s="366"/>
      <c r="T27" s="364"/>
      <c r="U27" s="364"/>
      <c r="V27" s="364"/>
      <c r="W27" s="364"/>
      <c r="X27" s="364"/>
      <c r="Y27" s="364"/>
      <c r="Z27" s="364"/>
      <c r="AA27" s="364"/>
    </row>
    <row r="28" spans="1:27" s="322" customFormat="1" x14ac:dyDescent="0.25">
      <c r="A28" s="323"/>
      <c r="B28" s="386">
        <v>301052</v>
      </c>
      <c r="C28" s="378" t="s">
        <v>99</v>
      </c>
      <c r="D28" s="378" t="s">
        <v>5</v>
      </c>
      <c r="E28" s="379">
        <v>1</v>
      </c>
      <c r="F28" s="379"/>
      <c r="G28" s="379"/>
      <c r="H28" s="379">
        <f t="shared" si="0"/>
        <v>1</v>
      </c>
      <c r="I28" s="380">
        <v>355450</v>
      </c>
      <c r="J28" s="380">
        <f t="shared" si="1"/>
        <v>359200</v>
      </c>
      <c r="K28" s="381">
        <v>6859</v>
      </c>
      <c r="L28" s="381">
        <v>9028</v>
      </c>
      <c r="M28" s="380">
        <f t="shared" si="2"/>
        <v>362950</v>
      </c>
      <c r="N28" s="381">
        <v>9028</v>
      </c>
      <c r="O28" s="380">
        <v>362950</v>
      </c>
      <c r="P28" s="380"/>
      <c r="Q28" s="381">
        <v>9028</v>
      </c>
      <c r="R28" s="364"/>
      <c r="S28" s="364"/>
      <c r="T28" s="364"/>
      <c r="U28" s="364"/>
      <c r="V28" s="364"/>
      <c r="W28" s="364"/>
      <c r="X28" s="364"/>
      <c r="Y28" s="364"/>
      <c r="Z28" s="364"/>
      <c r="AA28" s="364"/>
    </row>
    <row r="29" spans="1:27" s="322" customFormat="1" x14ac:dyDescent="0.25">
      <c r="B29" s="386">
        <v>301051</v>
      </c>
      <c r="C29" s="378" t="s">
        <v>100</v>
      </c>
      <c r="D29" s="378" t="s">
        <v>5</v>
      </c>
      <c r="E29" s="379">
        <v>1</v>
      </c>
      <c r="F29" s="379"/>
      <c r="G29" s="379"/>
      <c r="H29" s="379">
        <f t="shared" si="0"/>
        <v>1</v>
      </c>
      <c r="I29" s="380">
        <v>396700</v>
      </c>
      <c r="J29" s="380">
        <f t="shared" si="1"/>
        <v>400450</v>
      </c>
      <c r="K29" s="381">
        <v>7623</v>
      </c>
      <c r="L29" s="381">
        <v>10076</v>
      </c>
      <c r="M29" s="380">
        <f t="shared" si="2"/>
        <v>404200</v>
      </c>
      <c r="N29" s="381">
        <v>10076</v>
      </c>
      <c r="O29" s="380">
        <v>404200</v>
      </c>
      <c r="P29" s="380"/>
      <c r="Q29" s="381">
        <v>10076</v>
      </c>
      <c r="R29" s="364"/>
      <c r="S29" s="364"/>
      <c r="T29" s="364"/>
      <c r="U29" s="364"/>
      <c r="V29" s="364"/>
      <c r="W29" s="364"/>
      <c r="X29" s="364"/>
      <c r="Y29" s="364"/>
      <c r="Z29" s="364"/>
      <c r="AA29" s="364"/>
    </row>
    <row r="30" spans="1:27" s="322" customFormat="1" x14ac:dyDescent="0.25">
      <c r="B30" s="386">
        <v>201010</v>
      </c>
      <c r="C30" s="378" t="s">
        <v>27</v>
      </c>
      <c r="D30" s="378" t="s">
        <v>5</v>
      </c>
      <c r="E30" s="379">
        <v>1</v>
      </c>
      <c r="F30" s="379"/>
      <c r="G30" s="379"/>
      <c r="H30" s="379">
        <f t="shared" si="0"/>
        <v>1</v>
      </c>
      <c r="I30" s="380">
        <v>296800</v>
      </c>
      <c r="J30" s="380">
        <f t="shared" si="1"/>
        <v>300550</v>
      </c>
      <c r="K30" s="381">
        <v>6859</v>
      </c>
      <c r="L30" s="381">
        <v>7539</v>
      </c>
      <c r="M30" s="380">
        <f t="shared" si="2"/>
        <v>304300</v>
      </c>
      <c r="N30" s="381">
        <v>7539</v>
      </c>
      <c r="O30" s="380">
        <v>304300</v>
      </c>
      <c r="P30" s="380"/>
      <c r="Q30" s="381">
        <v>7539</v>
      </c>
      <c r="R30" s="364"/>
      <c r="S30" s="364"/>
      <c r="T30" s="364"/>
      <c r="U30" s="364"/>
      <c r="V30" s="364"/>
      <c r="W30" s="364"/>
      <c r="X30" s="364"/>
      <c r="Y30" s="364"/>
      <c r="Z30" s="364"/>
      <c r="AA30" s="364"/>
    </row>
    <row r="31" spans="1:27" s="322" customFormat="1" x14ac:dyDescent="0.25">
      <c r="A31" s="321"/>
      <c r="B31" s="386">
        <v>202011</v>
      </c>
      <c r="C31" s="378" t="s">
        <v>28</v>
      </c>
      <c r="D31" s="378" t="s">
        <v>5</v>
      </c>
      <c r="E31" s="379">
        <v>2</v>
      </c>
      <c r="F31" s="379"/>
      <c r="G31" s="379">
        <v>1</v>
      </c>
      <c r="H31" s="379">
        <f t="shared" si="0"/>
        <v>3</v>
      </c>
      <c r="I31" s="380">
        <v>322500</v>
      </c>
      <c r="J31" s="380">
        <f t="shared" si="1"/>
        <v>326250</v>
      </c>
      <c r="K31" s="381">
        <v>6859</v>
      </c>
      <c r="L31" s="381">
        <v>8192</v>
      </c>
      <c r="M31" s="380">
        <f t="shared" si="2"/>
        <v>330000</v>
      </c>
      <c r="N31" s="381">
        <v>8192</v>
      </c>
      <c r="O31" s="380">
        <v>330000</v>
      </c>
      <c r="P31" s="380"/>
      <c r="Q31" s="381">
        <v>8192</v>
      </c>
      <c r="R31" s="364"/>
      <c r="S31" s="364"/>
      <c r="T31" s="364"/>
      <c r="U31" s="364"/>
      <c r="V31" s="364"/>
      <c r="W31" s="364"/>
      <c r="X31" s="364"/>
      <c r="Y31" s="364"/>
      <c r="Z31" s="364"/>
      <c r="AA31" s="364"/>
    </row>
    <row r="32" spans="1:27" s="322" customFormat="1" x14ac:dyDescent="0.25">
      <c r="A32" s="321"/>
      <c r="B32" s="386">
        <v>301023</v>
      </c>
      <c r="C32" s="378" t="s">
        <v>101</v>
      </c>
      <c r="D32" s="378" t="s">
        <v>5</v>
      </c>
      <c r="E32" s="379">
        <v>1</v>
      </c>
      <c r="F32" s="379"/>
      <c r="G32" s="379"/>
      <c r="H32" s="379">
        <f t="shared" si="0"/>
        <v>1</v>
      </c>
      <c r="I32" s="380">
        <v>348100</v>
      </c>
      <c r="J32" s="380">
        <f t="shared" si="1"/>
        <v>351850</v>
      </c>
      <c r="K32" s="381">
        <v>6859</v>
      </c>
      <c r="L32" s="381">
        <v>8842</v>
      </c>
      <c r="M32" s="380">
        <f t="shared" si="2"/>
        <v>355600</v>
      </c>
      <c r="N32" s="381">
        <v>8842</v>
      </c>
      <c r="O32" s="380">
        <v>355600</v>
      </c>
      <c r="P32" s="380"/>
      <c r="Q32" s="381">
        <v>8842</v>
      </c>
      <c r="R32" s="364"/>
      <c r="S32" s="364"/>
      <c r="T32" s="364"/>
      <c r="U32" s="364"/>
      <c r="V32" s="364"/>
      <c r="W32" s="364"/>
      <c r="X32" s="364"/>
      <c r="Y32" s="364"/>
      <c r="Z32" s="364"/>
      <c r="AA32" s="364"/>
    </row>
    <row r="33" spans="1:27" s="322" customFormat="1" x14ac:dyDescent="0.25">
      <c r="B33" s="386">
        <v>101001</v>
      </c>
      <c r="C33" s="378" t="s">
        <v>102</v>
      </c>
      <c r="D33" s="378" t="s">
        <v>5</v>
      </c>
      <c r="E33" s="379">
        <v>5</v>
      </c>
      <c r="F33" s="379">
        <v>1</v>
      </c>
      <c r="G33" s="379">
        <v>0</v>
      </c>
      <c r="H33" s="379">
        <f>+G33+F33+E33</f>
        <v>6</v>
      </c>
      <c r="I33" s="380">
        <v>270750</v>
      </c>
      <c r="J33" s="380">
        <f t="shared" si="1"/>
        <v>274500</v>
      </c>
      <c r="K33" s="381">
        <v>6835</v>
      </c>
      <c r="L33" s="381">
        <v>6877</v>
      </c>
      <c r="M33" s="380">
        <f t="shared" si="2"/>
        <v>278250</v>
      </c>
      <c r="N33" s="381">
        <v>6877</v>
      </c>
      <c r="O33" s="380">
        <v>278250</v>
      </c>
      <c r="P33" s="380">
        <v>325085</v>
      </c>
      <c r="Q33" s="381">
        <v>6877</v>
      </c>
      <c r="R33" s="364"/>
      <c r="S33" s="364"/>
      <c r="T33" s="364"/>
      <c r="U33" s="364"/>
      <c r="V33" s="364"/>
      <c r="W33" s="364"/>
      <c r="X33" s="364"/>
      <c r="Y33" s="364"/>
      <c r="Z33" s="364"/>
      <c r="AA33" s="364"/>
    </row>
    <row r="34" spans="1:27" s="322" customFormat="1" x14ac:dyDescent="0.25">
      <c r="A34" s="321"/>
      <c r="B34" s="386">
        <v>102002</v>
      </c>
      <c r="C34" s="378" t="s">
        <v>103</v>
      </c>
      <c r="D34" s="378" t="s">
        <v>5</v>
      </c>
      <c r="E34" s="379">
        <v>1</v>
      </c>
      <c r="F34" s="379"/>
      <c r="G34" s="379"/>
      <c r="H34" s="379">
        <f t="shared" si="0"/>
        <v>1</v>
      </c>
      <c r="I34" s="380">
        <v>285500</v>
      </c>
      <c r="J34" s="380">
        <f t="shared" si="1"/>
        <v>289250</v>
      </c>
      <c r="K34" s="381">
        <v>6859</v>
      </c>
      <c r="L34" s="381">
        <v>7252</v>
      </c>
      <c r="M34" s="380">
        <f t="shared" si="2"/>
        <v>293000</v>
      </c>
      <c r="N34" s="381">
        <v>7252</v>
      </c>
      <c r="O34" s="380">
        <v>293000</v>
      </c>
      <c r="P34" s="380"/>
      <c r="Q34" s="381">
        <v>7252</v>
      </c>
      <c r="R34" s="364"/>
      <c r="S34" s="364"/>
      <c r="T34" s="364"/>
      <c r="U34" s="364"/>
      <c r="V34" s="364"/>
      <c r="W34" s="364"/>
      <c r="X34" s="364"/>
      <c r="Y34" s="364"/>
      <c r="Z34" s="364"/>
      <c r="AA34" s="364"/>
    </row>
    <row r="35" spans="1:27" s="322" customFormat="1" x14ac:dyDescent="0.25">
      <c r="A35" s="321"/>
      <c r="B35" s="387">
        <v>201007</v>
      </c>
      <c r="C35" s="378" t="s">
        <v>104</v>
      </c>
      <c r="D35" s="378" t="s">
        <v>5</v>
      </c>
      <c r="E35" s="379">
        <v>1</v>
      </c>
      <c r="F35" s="379"/>
      <c r="G35" s="379"/>
      <c r="H35" s="379">
        <f t="shared" si="0"/>
        <v>1</v>
      </c>
      <c r="I35" s="380">
        <v>288500</v>
      </c>
      <c r="J35" s="380">
        <f t="shared" si="1"/>
        <v>292250</v>
      </c>
      <c r="K35" s="381">
        <v>6859</v>
      </c>
      <c r="L35" s="381">
        <v>7328</v>
      </c>
      <c r="M35" s="380">
        <f t="shared" si="2"/>
        <v>296000</v>
      </c>
      <c r="N35" s="381">
        <v>7328</v>
      </c>
      <c r="O35" s="380">
        <v>296000</v>
      </c>
      <c r="P35" s="380"/>
      <c r="Q35" s="381">
        <v>7328</v>
      </c>
      <c r="R35" s="364"/>
      <c r="S35" s="364"/>
      <c r="T35" s="364"/>
      <c r="U35" s="364"/>
      <c r="V35" s="364"/>
      <c r="W35" s="364"/>
      <c r="X35" s="364"/>
      <c r="Y35" s="364"/>
      <c r="Z35" s="364"/>
      <c r="AA35" s="364"/>
    </row>
    <row r="36" spans="1:27" s="322" customFormat="1" x14ac:dyDescent="0.25">
      <c r="A36" s="321"/>
      <c r="B36" s="387">
        <v>203009</v>
      </c>
      <c r="C36" s="378" t="s">
        <v>105</v>
      </c>
      <c r="D36" s="378" t="s">
        <v>5</v>
      </c>
      <c r="E36" s="379">
        <v>2</v>
      </c>
      <c r="F36" s="379"/>
      <c r="G36" s="379"/>
      <c r="H36" s="379">
        <f t="shared" si="0"/>
        <v>2</v>
      </c>
      <c r="I36" s="380">
        <v>355600</v>
      </c>
      <c r="J36" s="380">
        <f t="shared" si="1"/>
        <v>359350</v>
      </c>
      <c r="K36" s="381">
        <v>6859</v>
      </c>
      <c r="L36" s="381">
        <v>9032</v>
      </c>
      <c r="M36" s="380">
        <f t="shared" si="2"/>
        <v>363100</v>
      </c>
      <c r="N36" s="381">
        <v>9032</v>
      </c>
      <c r="O36" s="380">
        <v>363100</v>
      </c>
      <c r="P36" s="380"/>
      <c r="Q36" s="381">
        <v>9032</v>
      </c>
      <c r="R36" s="364"/>
      <c r="S36" s="364"/>
      <c r="T36" s="364"/>
      <c r="U36" s="364"/>
      <c r="V36" s="364"/>
      <c r="W36" s="364"/>
      <c r="X36" s="364"/>
      <c r="Y36" s="364"/>
      <c r="Z36" s="364"/>
      <c r="AA36" s="364"/>
    </row>
    <row r="37" spans="1:27" s="322" customFormat="1" x14ac:dyDescent="0.25">
      <c r="A37" s="321"/>
      <c r="B37" s="387">
        <v>101005</v>
      </c>
      <c r="C37" s="378" t="s">
        <v>38</v>
      </c>
      <c r="D37" s="378" t="s">
        <v>5</v>
      </c>
      <c r="E37" s="379">
        <v>1</v>
      </c>
      <c r="F37" s="379"/>
      <c r="G37" s="379"/>
      <c r="H37" s="379">
        <f t="shared" si="0"/>
        <v>1</v>
      </c>
      <c r="I37" s="380">
        <v>291250</v>
      </c>
      <c r="J37" s="380">
        <f t="shared" si="1"/>
        <v>295000</v>
      </c>
      <c r="K37" s="381">
        <v>6859</v>
      </c>
      <c r="L37" s="381">
        <v>7398</v>
      </c>
      <c r="M37" s="380">
        <f t="shared" si="2"/>
        <v>298750</v>
      </c>
      <c r="N37" s="381">
        <v>7398</v>
      </c>
      <c r="O37" s="380">
        <v>298750</v>
      </c>
      <c r="P37" s="380"/>
      <c r="Q37" s="381">
        <v>7398</v>
      </c>
      <c r="R37" s="364"/>
      <c r="S37" s="364"/>
      <c r="T37" s="364"/>
      <c r="U37" s="364"/>
      <c r="V37" s="364"/>
      <c r="W37" s="364"/>
      <c r="X37" s="364"/>
      <c r="Y37" s="364"/>
      <c r="Z37" s="364"/>
      <c r="AA37" s="364"/>
    </row>
    <row r="38" spans="1:27" x14ac:dyDescent="0.25">
      <c r="A38" s="208"/>
      <c r="B38" s="388" t="s">
        <v>62</v>
      </c>
      <c r="C38" s="388"/>
      <c r="D38" s="388"/>
      <c r="E38" s="389">
        <f>+SUM(E11:E37)</f>
        <v>113</v>
      </c>
      <c r="F38" s="389">
        <f>+SUM(F11:F37)</f>
        <v>8</v>
      </c>
      <c r="G38" s="389">
        <f t="shared" ref="G38:O38" si="3">+SUM(G11:G37)</f>
        <v>15</v>
      </c>
      <c r="H38" s="389">
        <f t="shared" si="3"/>
        <v>136</v>
      </c>
      <c r="I38" s="389">
        <f t="shared" si="3"/>
        <v>15954789</v>
      </c>
      <c r="J38" s="389">
        <f t="shared" si="3"/>
        <v>16052289</v>
      </c>
      <c r="K38" s="389">
        <f t="shared" si="3"/>
        <v>270378</v>
      </c>
      <c r="L38" s="389">
        <f t="shared" si="3"/>
        <v>292523</v>
      </c>
      <c r="M38" s="389">
        <f t="shared" si="3"/>
        <v>16149789</v>
      </c>
      <c r="N38" s="389">
        <f t="shared" si="3"/>
        <v>292523</v>
      </c>
      <c r="O38" s="390">
        <f t="shared" si="3"/>
        <v>16453789</v>
      </c>
      <c r="P38" s="390"/>
      <c r="Q38" s="389">
        <f t="shared" ref="Q38" si="4">+SUM(Q11:Q37)</f>
        <v>292523</v>
      </c>
      <c r="R38" s="362"/>
      <c r="S38" s="367"/>
      <c r="T38" s="362"/>
      <c r="U38" s="362"/>
      <c r="V38" s="362"/>
      <c r="W38" s="362"/>
      <c r="X38" s="362"/>
      <c r="Y38" s="362"/>
      <c r="Z38" s="362"/>
      <c r="AA38" s="362"/>
    </row>
    <row r="39" spans="1:27" hidden="1" x14ac:dyDescent="0.25">
      <c r="A39" s="207"/>
      <c r="B39" s="220"/>
      <c r="C39" s="257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362"/>
      <c r="S39" s="362"/>
      <c r="T39" s="362"/>
      <c r="U39" s="362"/>
      <c r="V39" s="362"/>
      <c r="W39" s="362"/>
      <c r="X39" s="362"/>
      <c r="Y39" s="362"/>
      <c r="Z39" s="362"/>
      <c r="AA39" s="362"/>
    </row>
    <row r="40" spans="1:27" hidden="1" x14ac:dyDescent="0.25">
      <c r="A40" s="208"/>
      <c r="B40" s="218"/>
      <c r="C40" s="285" t="s">
        <v>73</v>
      </c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362"/>
      <c r="S40" s="362"/>
      <c r="T40" s="362"/>
      <c r="U40" s="362"/>
      <c r="V40" s="362"/>
      <c r="W40" s="362"/>
      <c r="X40" s="362"/>
      <c r="Y40" s="362"/>
      <c r="Z40" s="362"/>
      <c r="AA40" s="362"/>
    </row>
    <row r="41" spans="1:27" hidden="1" x14ac:dyDescent="0.25">
      <c r="A41" s="201"/>
      <c r="B41" s="218"/>
      <c r="C41" s="178" t="s">
        <v>41</v>
      </c>
      <c r="D41" s="241"/>
      <c r="E41" s="241"/>
      <c r="F41" s="241"/>
      <c r="G41" s="241"/>
      <c r="H41" s="241"/>
      <c r="I41" s="242"/>
      <c r="J41" s="242"/>
      <c r="K41" s="242"/>
      <c r="L41" s="241"/>
      <c r="M41" s="242"/>
      <c r="N41" s="241"/>
      <c r="O41" s="242"/>
      <c r="P41" s="242"/>
      <c r="Q41" s="241"/>
      <c r="R41" s="362"/>
      <c r="S41" s="362"/>
      <c r="T41" s="362"/>
      <c r="U41" s="362"/>
      <c r="V41" s="362"/>
      <c r="W41" s="362"/>
      <c r="X41" s="362"/>
      <c r="Y41" s="362"/>
      <c r="Z41" s="362"/>
      <c r="AA41" s="362"/>
    </row>
    <row r="42" spans="1:27" hidden="1" x14ac:dyDescent="0.25">
      <c r="A42" s="208"/>
      <c r="B42" s="220"/>
      <c r="C42" s="178" t="s">
        <v>42</v>
      </c>
      <c r="D42" s="241"/>
      <c r="E42" s="241"/>
      <c r="F42" s="241"/>
      <c r="G42" s="241"/>
      <c r="H42" s="241"/>
      <c r="I42" s="242"/>
      <c r="J42" s="242"/>
      <c r="K42" s="242"/>
      <c r="L42" s="241"/>
      <c r="M42" s="242"/>
      <c r="N42" s="241"/>
      <c r="O42" s="242"/>
      <c r="P42" s="242"/>
      <c r="Q42" s="241"/>
      <c r="R42" s="362"/>
      <c r="S42" s="362"/>
      <c r="T42" s="362"/>
      <c r="U42" s="362"/>
      <c r="V42" s="362"/>
      <c r="W42" s="362"/>
      <c r="X42" s="362"/>
      <c r="Y42" s="362"/>
      <c r="Z42" s="362"/>
      <c r="AA42" s="362"/>
    </row>
    <row r="43" spans="1:27" hidden="1" x14ac:dyDescent="0.25">
      <c r="B43" s="217"/>
      <c r="C43" s="243" t="s">
        <v>43</v>
      </c>
      <c r="D43" s="241"/>
      <c r="E43" s="241"/>
      <c r="F43" s="241"/>
      <c r="G43" s="241"/>
      <c r="H43" s="241"/>
      <c r="I43" s="242"/>
      <c r="J43" s="242"/>
      <c r="K43" s="242"/>
      <c r="L43" s="241"/>
      <c r="M43" s="242"/>
      <c r="N43" s="241"/>
      <c r="O43" s="242"/>
      <c r="P43" s="242"/>
      <c r="Q43" s="241"/>
      <c r="R43" s="362"/>
      <c r="S43" s="362"/>
      <c r="T43" s="362"/>
      <c r="U43" s="362"/>
      <c r="V43" s="362"/>
      <c r="W43" s="362"/>
      <c r="X43" s="362"/>
      <c r="Y43" s="362"/>
      <c r="Z43" s="362"/>
      <c r="AA43" s="362"/>
    </row>
    <row r="44" spans="1:27" hidden="1" x14ac:dyDescent="0.25">
      <c r="A44" s="208"/>
      <c r="B44" s="219"/>
      <c r="C44" s="243" t="s">
        <v>44</v>
      </c>
      <c r="D44" s="241"/>
      <c r="E44" s="241"/>
      <c r="F44" s="241"/>
      <c r="G44" s="241"/>
      <c r="H44" s="241"/>
      <c r="I44" s="242"/>
      <c r="J44" s="242"/>
      <c r="K44" s="242"/>
      <c r="L44" s="241"/>
      <c r="M44" s="242"/>
      <c r="N44" s="241"/>
      <c r="O44" s="242"/>
      <c r="P44" s="242"/>
      <c r="Q44" s="241"/>
      <c r="R44" s="362"/>
      <c r="S44" s="362"/>
      <c r="T44" s="362"/>
      <c r="U44" s="362"/>
      <c r="V44" s="362"/>
      <c r="W44" s="362"/>
      <c r="X44" s="362"/>
      <c r="Y44" s="362"/>
      <c r="Z44" s="362"/>
      <c r="AA44" s="362"/>
    </row>
    <row r="45" spans="1:27" hidden="1" x14ac:dyDescent="0.25">
      <c r="A45" s="202"/>
      <c r="B45" s="220"/>
      <c r="C45" s="243" t="s">
        <v>45</v>
      </c>
      <c r="D45" s="241"/>
      <c r="E45" s="241"/>
      <c r="F45" s="241"/>
      <c r="G45" s="241"/>
      <c r="H45" s="241"/>
      <c r="I45" s="242"/>
      <c r="J45" s="242"/>
      <c r="K45" s="242"/>
      <c r="L45" s="241"/>
      <c r="M45" s="242"/>
      <c r="N45" s="241"/>
      <c r="O45" s="242"/>
      <c r="P45" s="242"/>
      <c r="Q45" s="241"/>
      <c r="R45" s="362"/>
      <c r="S45" s="362"/>
      <c r="T45" s="362"/>
      <c r="U45" s="362"/>
      <c r="V45" s="362"/>
      <c r="W45" s="362"/>
      <c r="X45" s="362"/>
      <c r="Y45" s="362"/>
      <c r="Z45" s="362"/>
      <c r="AA45" s="362"/>
    </row>
    <row r="46" spans="1:27" hidden="1" x14ac:dyDescent="0.25">
      <c r="A46" s="201"/>
      <c r="B46" s="218"/>
      <c r="C46" s="243" t="s">
        <v>46</v>
      </c>
      <c r="D46" s="241"/>
      <c r="E46" s="241"/>
      <c r="F46" s="241"/>
      <c r="G46" s="241"/>
      <c r="H46" s="241"/>
      <c r="I46" s="242"/>
      <c r="J46" s="242"/>
      <c r="K46" s="242"/>
      <c r="L46" s="241"/>
      <c r="M46" s="242"/>
      <c r="N46" s="241"/>
      <c r="O46" s="242"/>
      <c r="P46" s="242"/>
      <c r="Q46" s="241"/>
      <c r="R46" s="362"/>
      <c r="S46" s="362"/>
      <c r="T46" s="362"/>
      <c r="U46" s="362"/>
      <c r="V46" s="362"/>
      <c r="W46" s="362"/>
      <c r="X46" s="362"/>
      <c r="Y46" s="362"/>
      <c r="Z46" s="362"/>
      <c r="AA46" s="362"/>
    </row>
    <row r="47" spans="1:27" hidden="1" x14ac:dyDescent="0.25">
      <c r="A47" s="210"/>
      <c r="B47" s="218"/>
      <c r="C47" s="243" t="s">
        <v>47</v>
      </c>
      <c r="D47" s="241"/>
      <c r="E47" s="241"/>
      <c r="F47" s="241"/>
      <c r="G47" s="241"/>
      <c r="H47" s="241"/>
      <c r="I47" s="242"/>
      <c r="J47" s="242"/>
      <c r="K47" s="242"/>
      <c r="L47" s="241"/>
      <c r="M47" s="242"/>
      <c r="N47" s="241"/>
      <c r="O47" s="242"/>
      <c r="P47" s="242"/>
      <c r="Q47" s="241"/>
      <c r="R47" s="362"/>
      <c r="S47" s="362"/>
      <c r="T47" s="362"/>
      <c r="U47" s="362"/>
      <c r="V47" s="362"/>
      <c r="W47" s="362"/>
      <c r="X47" s="362"/>
      <c r="Y47" s="362"/>
      <c r="Z47" s="362"/>
      <c r="AA47" s="362"/>
    </row>
    <row r="48" spans="1:27" hidden="1" x14ac:dyDescent="0.25">
      <c r="A48" s="210"/>
      <c r="B48" s="218"/>
      <c r="C48" s="243" t="s">
        <v>48</v>
      </c>
      <c r="D48" s="241"/>
      <c r="E48" s="241"/>
      <c r="F48" s="241"/>
      <c r="G48" s="244"/>
      <c r="H48" s="241"/>
      <c r="I48" s="241"/>
      <c r="J48" s="241"/>
      <c r="K48" s="242"/>
      <c r="L48" s="241"/>
      <c r="M48" s="244" t="s">
        <v>106</v>
      </c>
      <c r="N48" s="244"/>
      <c r="O48" s="244"/>
      <c r="P48" s="244"/>
      <c r="Q48" s="244"/>
      <c r="R48" s="362"/>
      <c r="S48" s="362"/>
      <c r="T48" s="362"/>
      <c r="U48" s="362"/>
      <c r="V48" s="362"/>
      <c r="W48" s="362"/>
      <c r="X48" s="362"/>
      <c r="Y48" s="362"/>
      <c r="Z48" s="362"/>
      <c r="AA48" s="362"/>
    </row>
    <row r="49" spans="1:27" hidden="1" x14ac:dyDescent="0.25">
      <c r="A49" s="202"/>
      <c r="B49" s="219"/>
      <c r="C49" s="287" t="s">
        <v>75</v>
      </c>
      <c r="D49" s="241"/>
      <c r="E49" s="241"/>
      <c r="F49" s="241"/>
      <c r="G49" s="244"/>
      <c r="H49" s="244"/>
      <c r="I49" s="244"/>
      <c r="J49" s="244"/>
      <c r="K49" s="242"/>
      <c r="L49" s="241"/>
      <c r="M49" s="244" t="s">
        <v>107</v>
      </c>
      <c r="N49" s="241"/>
      <c r="O49" s="242"/>
      <c r="P49" s="242"/>
      <c r="Q49" s="241"/>
      <c r="R49" s="368"/>
      <c r="S49" s="362"/>
      <c r="T49" s="362"/>
      <c r="U49" s="362"/>
      <c r="V49" s="362"/>
      <c r="W49" s="362"/>
      <c r="X49" s="362"/>
      <c r="Y49" s="362"/>
      <c r="Z49" s="362"/>
      <c r="AA49" s="362"/>
    </row>
    <row r="50" spans="1:27" hidden="1" x14ac:dyDescent="0.25">
      <c r="A50" s="201"/>
      <c r="B50" s="218"/>
      <c r="C50" s="352" t="s">
        <v>72</v>
      </c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68"/>
      <c r="S50" s="362"/>
      <c r="T50" s="362"/>
      <c r="U50" s="362"/>
      <c r="V50" s="362"/>
      <c r="W50" s="362"/>
      <c r="X50" s="362"/>
      <c r="Y50" s="362"/>
      <c r="Z50" s="362"/>
      <c r="AA50" s="362"/>
    </row>
    <row r="51" spans="1:27" hidden="1" x14ac:dyDescent="0.25">
      <c r="A51" s="210"/>
      <c r="B51" s="201"/>
      <c r="C51" s="212"/>
      <c r="D51" s="212"/>
      <c r="E51" s="212"/>
      <c r="F51" s="212"/>
      <c r="G51" s="214"/>
      <c r="H51" s="214"/>
      <c r="I51" s="211"/>
      <c r="J51" s="215"/>
      <c r="K51" s="216"/>
      <c r="L51" s="214"/>
      <c r="M51" s="215"/>
      <c r="O51" s="215"/>
      <c r="P51" s="216"/>
      <c r="R51" s="368"/>
      <c r="S51" s="362"/>
      <c r="T51" s="362"/>
      <c r="U51" s="362"/>
      <c r="V51" s="362"/>
      <c r="W51" s="362"/>
      <c r="X51" s="362"/>
      <c r="Y51" s="362"/>
      <c r="Z51" s="362"/>
      <c r="AA51" s="362"/>
    </row>
    <row r="52" spans="1:27" hidden="1" x14ac:dyDescent="0.25">
      <c r="I52" s="200"/>
      <c r="J52" s="200"/>
      <c r="K52" s="200"/>
      <c r="M52" s="200"/>
      <c r="O52" s="200"/>
      <c r="P52" s="200"/>
      <c r="R52" s="368"/>
      <c r="S52" s="362"/>
      <c r="T52" s="362"/>
      <c r="U52" s="362"/>
      <c r="V52" s="362"/>
      <c r="W52" s="362"/>
      <c r="X52" s="362"/>
      <c r="Y52" s="362"/>
      <c r="Z52" s="362"/>
      <c r="AA52" s="362"/>
    </row>
    <row r="53" spans="1:27" hidden="1" x14ac:dyDescent="0.25">
      <c r="R53" s="362"/>
      <c r="S53" s="362"/>
      <c r="T53" s="362"/>
      <c r="U53" s="362"/>
      <c r="V53" s="362"/>
      <c r="W53" s="362"/>
      <c r="X53" s="362"/>
      <c r="Y53" s="362"/>
      <c r="Z53" s="362"/>
      <c r="AA53" s="362"/>
    </row>
    <row r="54" spans="1:27" x14ac:dyDescent="0.25">
      <c r="B54" s="362"/>
      <c r="C54" s="362"/>
      <c r="D54" s="362"/>
      <c r="E54" s="362"/>
      <c r="F54" s="362"/>
      <c r="G54" s="362"/>
      <c r="H54" s="362"/>
      <c r="I54" s="369"/>
      <c r="J54" s="369"/>
      <c r="K54" s="369"/>
      <c r="L54" s="362"/>
      <c r="M54" s="369"/>
      <c r="N54" s="362"/>
      <c r="O54" s="369"/>
      <c r="P54" s="369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</row>
    <row r="55" spans="1:27" x14ac:dyDescent="0.25">
      <c r="B55" s="362"/>
      <c r="C55" s="362"/>
      <c r="D55" s="362"/>
      <c r="E55" s="362"/>
      <c r="F55" s="362"/>
      <c r="G55" s="362"/>
      <c r="H55" s="362"/>
      <c r="I55" s="369"/>
      <c r="J55" s="369"/>
      <c r="K55" s="369"/>
      <c r="L55" s="362"/>
      <c r="M55" s="369"/>
      <c r="N55" s="362"/>
      <c r="O55" s="369"/>
      <c r="P55" s="369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</row>
    <row r="56" spans="1:27" x14ac:dyDescent="0.25">
      <c r="B56" s="362" t="s">
        <v>113</v>
      </c>
      <c r="C56" s="362"/>
      <c r="D56" s="362"/>
      <c r="E56" s="362"/>
      <c r="F56" s="362"/>
      <c r="G56" s="362"/>
      <c r="H56" s="362"/>
      <c r="I56" s="369"/>
      <c r="J56" s="369"/>
      <c r="K56" s="369"/>
      <c r="L56" s="362"/>
      <c r="M56" s="369"/>
      <c r="N56" s="362"/>
      <c r="O56" s="369"/>
      <c r="P56" s="369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</row>
    <row r="57" spans="1:27" x14ac:dyDescent="0.25">
      <c r="B57" s="362" t="s">
        <v>114</v>
      </c>
      <c r="C57" s="362"/>
      <c r="D57" s="362"/>
      <c r="E57" s="362"/>
      <c r="F57" s="362"/>
      <c r="G57" s="362"/>
      <c r="H57" s="362"/>
      <c r="I57" s="369"/>
      <c r="J57" s="369"/>
      <c r="K57" s="369"/>
      <c r="L57" s="362"/>
      <c r="M57" s="369"/>
      <c r="N57" s="362"/>
      <c r="O57" s="369"/>
      <c r="P57" s="369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</row>
    <row r="58" spans="1:27" x14ac:dyDescent="0.25">
      <c r="B58" s="362" t="s">
        <v>76</v>
      </c>
      <c r="C58" s="362"/>
      <c r="D58" s="362"/>
      <c r="E58" s="362"/>
      <c r="F58" s="362"/>
      <c r="G58" s="362"/>
      <c r="H58" s="362"/>
      <c r="I58" s="369"/>
      <c r="J58" s="369"/>
      <c r="K58" s="369"/>
      <c r="L58" s="362"/>
      <c r="M58" s="369"/>
      <c r="N58" s="362"/>
      <c r="O58" s="369"/>
      <c r="P58" s="369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</row>
    <row r="59" spans="1:27" x14ac:dyDescent="0.25">
      <c r="B59" s="362"/>
      <c r="C59" s="362"/>
      <c r="D59" s="362"/>
      <c r="E59" s="362"/>
      <c r="F59" s="362"/>
      <c r="G59" s="362"/>
      <c r="H59" s="362"/>
      <c r="I59" s="369"/>
      <c r="J59" s="369"/>
      <c r="K59" s="369"/>
      <c r="L59" s="362"/>
      <c r="M59" s="369"/>
      <c r="N59" s="362"/>
      <c r="O59" s="369"/>
      <c r="P59" s="369"/>
      <c r="Q59" s="362"/>
      <c r="R59" s="362"/>
      <c r="S59" s="362"/>
      <c r="T59" s="362"/>
      <c r="U59" s="362"/>
      <c r="V59" s="362"/>
      <c r="W59" s="362"/>
      <c r="X59" s="362"/>
      <c r="Y59" s="362"/>
      <c r="Z59" s="362"/>
      <c r="AA59" s="362"/>
    </row>
    <row r="60" spans="1:27" x14ac:dyDescent="0.25">
      <c r="W60" s="362"/>
      <c r="X60" s="362"/>
      <c r="Y60" s="362"/>
      <c r="Z60" s="362"/>
      <c r="AA60" s="362"/>
    </row>
  </sheetData>
  <mergeCells count="10">
    <mergeCell ref="B7:Q7"/>
    <mergeCell ref="B8:Q8"/>
    <mergeCell ref="B38:D38"/>
    <mergeCell ref="C50:Q50"/>
    <mergeCell ref="B1:Q1"/>
    <mergeCell ref="B2:Q2"/>
    <mergeCell ref="B3:Q3"/>
    <mergeCell ref="B4:Q4"/>
    <mergeCell ref="B5:Q5"/>
    <mergeCell ref="B6:Q6"/>
  </mergeCells>
  <pageMargins left="0.31496062992125984" right="0.11811023622047245" top="0.35433070866141736" bottom="0.35433070866141736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res gral  de puestos Anexo 5</vt:lpstr>
      <vt:lpstr>R.PUESTOS 31-12-18</vt:lpstr>
      <vt:lpstr>R.PUESTOS 31-04-19</vt:lpstr>
      <vt:lpstr>R.Puestos 31-12-19</vt:lpstr>
      <vt:lpstr>R.P General 31-12-2021</vt:lpstr>
      <vt:lpstr>R.P General 30-6-2022</vt:lpstr>
      <vt:lpstr>R.P General 30-09-2022</vt:lpstr>
      <vt:lpstr>R.P General 31-12-2022</vt:lpstr>
      <vt:lpstr>R.P General 30-06-2023</vt:lpstr>
      <vt:lpstr>'res gral  de puestos Anexo 5'!Área_de_impresión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2023-08-16T17:41:05Z</dcterms:created>
  <dcterms:modified xsi:type="dcterms:W3CDTF">2023-08-16T17:41:12Z</dcterms:modified>
</cp:coreProperties>
</file>